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965" windowWidth="19155" windowHeight="11625" activeTab="0"/>
  </bookViews>
  <sheets>
    <sheet name="10.S1a Last Value" sheetId="1" r:id="rId1"/>
    <sheet name="10.S1a Averaging" sheetId="2" r:id="rId2"/>
    <sheet name="10.S1a Moving Average" sheetId="3" r:id="rId3"/>
    <sheet name="10.S1a Exponential Smoothing" sheetId="4" r:id="rId4"/>
    <sheet name="10.S1a Exponential with Trend" sheetId="5" r:id="rId5"/>
    <sheet name="10.S1b" sheetId="6" r:id="rId6"/>
    <sheet name="10.S1c Last Value" sheetId="7" r:id="rId7"/>
    <sheet name="10.S1c Averaging" sheetId="8" r:id="rId8"/>
    <sheet name="10.S1c Moving Average" sheetId="9" r:id="rId9"/>
    <sheet name="10.S1c Expon Smoothing" sheetId="10" r:id="rId10"/>
    <sheet name="10.S1c Exponential Trend" sheetId="11" r:id="rId11"/>
  </sheets>
  <externalReferences>
    <externalReference r:id="rId14"/>
    <externalReference r:id="rId15"/>
  </externalReferences>
  <definedNames>
    <definedName name="__123Graph_A" hidden="1">'[2]Intro'!$M$26:$M$66</definedName>
    <definedName name="__123Graph_AFNTPOP" hidden="1">'[2]Intro'!$O$86:$O$126</definedName>
    <definedName name="__123Graph_AFNTQUE" hidden="1">'[2]Intro'!$AJ$65:$AJ$105</definedName>
    <definedName name="__123Graph_AMMS" hidden="1">'[2]Intro'!$M$26:$M$66</definedName>
    <definedName name="__123Graph_X" hidden="1">'[2]Intro'!$K$26:$K$66</definedName>
    <definedName name="__123Graph_XFNTPOP" hidden="1">'[2]Intro'!$M$86:$M$126</definedName>
    <definedName name="__123Graph_XFNTQUE" hidden="1">'[2]Intro'!$AI$65:$AI$105</definedName>
    <definedName name="__123Graph_XMMS" hidden="1">'[2]Intro'!$K$26:$K$66</definedName>
    <definedName name="ActualForecast" localSheetId="7">'10.S1c Averaging'!$G$6:$G$75</definedName>
    <definedName name="ActualForecast" localSheetId="9">'10.S1c Expon Smoothing'!$G$6:$G$75</definedName>
    <definedName name="ActualForecast" localSheetId="10">'10.S1c Exponential Trend'!$I$6:$I$75</definedName>
    <definedName name="ActualForecast" localSheetId="8">'10.S1c Moving Average'!$G$6:$G$75</definedName>
    <definedName name="ActualForecast">'10.S1c Last Value'!$G$6:$G$75</definedName>
    <definedName name="AFinish">'[1]Global Oil LP'!$I$5</definedName>
    <definedName name="Alpha" localSheetId="4">'10.S1a Exponential with Trend'!$J$6</definedName>
    <definedName name="Alpha" localSheetId="9">'10.S1c Expon Smoothing'!$K$5</definedName>
    <definedName name="Alpha" localSheetId="10">'10.S1c Exponential Trend'!$M$5</definedName>
    <definedName name="Alpha">'10.S1a Exponential Smoothing'!$H$6</definedName>
    <definedName name="anscount" hidden="1">1</definedName>
    <definedName name="AStart">'[1]Global Oil LP'!$G$5</definedName>
    <definedName name="Available">#REF!</definedName>
    <definedName name="Beta" localSheetId="4">'10.S1a Exponential with Trend'!$J$7</definedName>
    <definedName name="Beta" localSheetId="10">'10.S1c Exponential Trend'!$M$6</definedName>
    <definedName name="beta">#REF!</definedName>
    <definedName name="BFinish">'[1]Global Oil LP'!$I$6</definedName>
    <definedName name="BillOfMaterials">#REF!</definedName>
    <definedName name="BondFlow">#REF!</definedName>
    <definedName name="BStart">'[1]Global Oil LP'!$G$6</definedName>
    <definedName name="CFinish">'[1]Global Oil LP'!$I$7</definedName>
    <definedName name="CostOfService">#REF!</definedName>
    <definedName name="CostOfWaiting">#REF!</definedName>
    <definedName name="Cs">#REF!</definedName>
    <definedName name="CStart">'[1]Global Oil LP'!$G$7</definedName>
    <definedName name="Cw">#REF!</definedName>
    <definedName name="DFinish">'[1]Global Oil LP'!$I$8</definedName>
    <definedName name="DStart">'[1]Global Oil LP'!$G$8</definedName>
    <definedName name="EFinish">'[1]Global Oil LP'!$I$9</definedName>
    <definedName name="EStart">'[1]Global Oil LP'!$G$9</definedName>
    <definedName name="EstimatedTrend">'10.S1a Exponential with Trend'!$E$6:$E$35</definedName>
    <definedName name="FFinish">'[1]Global Oil LP'!$I$10</definedName>
    <definedName name="Forecast" localSheetId="1">'10.S1a Averaging'!$D$5:$D$34</definedName>
    <definedName name="Forecast" localSheetId="3">'10.S1a Exponential Smoothing'!$D$6:$D$35</definedName>
    <definedName name="Forecast" localSheetId="4">'10.S1a Exponential with Trend'!$F$6:$F$35</definedName>
    <definedName name="Forecast" localSheetId="2">'10.S1a Moving Average'!$D$6:$D$35</definedName>
    <definedName name="Forecast">'10.S1a Last Value'!$D$5:$D$34</definedName>
    <definedName name="ForecastingError" localSheetId="1">'10.S1a Averaging'!$E$5:$E$34</definedName>
    <definedName name="ForecastingError" localSheetId="3">'10.S1a Exponential Smoothing'!$E$6:$E$35</definedName>
    <definedName name="ForecastingError" localSheetId="4">'10.S1a Exponential with Trend'!$G$6:$G$35</definedName>
    <definedName name="ForecastingError" localSheetId="2">'10.S1a Moving Average'!$E$6:$E$35</definedName>
    <definedName name="ForecastingError" localSheetId="7">'10.S1c Averaging'!$H$6:$H$75</definedName>
    <definedName name="ForecastingError" localSheetId="9">'10.S1c Expon Smoothing'!$H$6:$H$75</definedName>
    <definedName name="ForecastingError" localSheetId="10">'10.S1c Exponential Trend'!$J$6:$J$75</definedName>
    <definedName name="ForecastingError" localSheetId="6">'10.S1c Last Value'!$H$6:$H$75</definedName>
    <definedName name="ForecastingError" localSheetId="8">'10.S1c Moving Average'!$H$6:$H$75</definedName>
    <definedName name="ForecastingError">'10.S1a Last Value'!$E$5:$E$34</definedName>
    <definedName name="FStart">'[1]Global Oil LP'!$G$10</definedName>
    <definedName name="GFinish">'[1]Global Oil LP'!$I$11</definedName>
    <definedName name="GStart">'[1]Global Oil LP'!$G$11</definedName>
    <definedName name="HFinish">'[1]Global Oil LP'!$I$12</definedName>
    <definedName name="HStart">'[1]Global Oil LP'!$G$12</definedName>
    <definedName name="IFinish">'[1]Global Oil LP'!$I$13</definedName>
    <definedName name="InitialEstimate" localSheetId="9">'10.S1c Expon Smoothing'!$K$8</definedName>
    <definedName name="InitialEstimate">'10.S1a Exponential Smoothing'!$H$9</definedName>
    <definedName name="InitialEstimateAverage" localSheetId="10">'10.S1c Exponential Trend'!$M$9</definedName>
    <definedName name="InitialEstimateAverage">'10.S1a Exponential with Trend'!$J$10</definedName>
    <definedName name="InitialEstimateTrend" localSheetId="10">'10.S1c Exponential Trend'!$M$10</definedName>
    <definedName name="InitialEstimateTrend">'10.S1a Exponential with Trend'!$J$11</definedName>
    <definedName name="InitialInvestment">#REF!</definedName>
    <definedName name="InitialTrend">#REF!</definedName>
    <definedName name="IStart">'[1]Global Oil LP'!$G$13</definedName>
    <definedName name="L">#REF!</definedName>
    <definedName name="Lambda">#REF!</definedName>
    <definedName name="LatestTrend">'10.S1a Exponential with Trend'!$D$6:$D$35</definedName>
    <definedName name="limcount" hidden="1">1</definedName>
    <definedName name="Lq">#REF!</definedName>
    <definedName name="MAD" localSheetId="1">'10.S1a Averaging'!$H$5</definedName>
    <definedName name="MAD" localSheetId="3">'10.S1a Exponential Smoothing'!$H$12</definedName>
    <definedName name="MAD" localSheetId="4">'10.S1a Exponential with Trend'!$J$14</definedName>
    <definedName name="MAD" localSheetId="2">'10.S1a Moving Average'!$H$9</definedName>
    <definedName name="MAD" localSheetId="7">'10.S1c Averaging'!$K$23</definedName>
    <definedName name="MAD" localSheetId="9">'10.S1c Expon Smoothing'!$K$28</definedName>
    <definedName name="MAD" localSheetId="10">'10.S1c Exponential Trend'!$M$30</definedName>
    <definedName name="MAD" localSheetId="6">'10.S1c Last Value'!$K$23</definedName>
    <definedName name="MAD" localSheetId="8">'10.S1c Moving Average'!$K$26</definedName>
    <definedName name="MAD">'10.S1a Last Value'!$H$5</definedName>
    <definedName name="MinimizeCosts">FALSE</definedName>
    <definedName name="MinimumBalance">#REF!</definedName>
    <definedName name="MinimumRequiredBalance">#REF!</definedName>
    <definedName name="MoneyMarketBalance">#REF!</definedName>
    <definedName name="MoneyMarketInterest">#REF!</definedName>
    <definedName name="MoneyMarketRate">#REF!</definedName>
    <definedName name="MSE" localSheetId="1">'10.S1a Averaging'!$H$8</definedName>
    <definedName name="MSE" localSheetId="3">'10.S1a Exponential Smoothing'!$H$15</definedName>
    <definedName name="MSE" localSheetId="4">'10.S1a Exponential with Trend'!$J$17</definedName>
    <definedName name="MSE" localSheetId="2">'10.S1a Moving Average'!$H$12</definedName>
    <definedName name="MSE" localSheetId="7">'10.S1c Averaging'!$K$26</definedName>
    <definedName name="MSE" localSheetId="9">'10.S1c Expon Smoothing'!$K$31</definedName>
    <definedName name="MSE" localSheetId="10">'10.S1c Exponential Trend'!$M$33</definedName>
    <definedName name="MSE" localSheetId="6">'10.S1c Last Value'!$K$26</definedName>
    <definedName name="MSE" localSheetId="8">'10.S1c Moving Average'!$K$29</definedName>
    <definedName name="MSE">'10.S1a Last Value'!$H$8</definedName>
    <definedName name="Mu">#REF!</definedName>
    <definedName name="n">#REF!</definedName>
    <definedName name="NumberOfPeriods" localSheetId="8">'10.S1c Moving Average'!$K$6</definedName>
    <definedName name="NumberOfPeriods">'10.S1a Moving Average'!$H$6</definedName>
    <definedName name="P0">#REF!</definedName>
    <definedName name="PensionFlow">#REF!</definedName>
    <definedName name="Pn">#REF!</definedName>
    <definedName name="ProductionQuantity">#REF!</definedName>
    <definedName name="Profit">#REF!</definedName>
    <definedName name="Rho">#REF!</definedName>
    <definedName name="RT">#REF!</definedName>
    <definedName name="s">#REF!</definedName>
    <definedName name="SeasonalFactor" localSheetId="7">'10.S1c Averaging'!$K$9:$K$20</definedName>
    <definedName name="SeasonalFactor" localSheetId="9">'10.S1c Expon Smoothing'!$K$14:$K$25</definedName>
    <definedName name="SeasonalFactor" localSheetId="10">'10.S1c Exponential Trend'!$M$16:$M$27</definedName>
    <definedName name="SeasonalFactor" localSheetId="6">'10.S1c Last Value'!$K$9:$K$20</definedName>
    <definedName name="SeasonalFactor" localSheetId="8">'10.S1c Moving Average'!$K$12:$K$23</definedName>
    <definedName name="SeasonalFactor">'10.S1b'!$G$10:$G$21</definedName>
    <definedName name="SeasonallyAdjustedForecast" localSheetId="7">'10.S1c Averaging'!$F$6:$F$75</definedName>
    <definedName name="SeasonallyAdjustedForecast" localSheetId="9">'10.S1c Expon Smoothing'!$F$6:$F$75</definedName>
    <definedName name="SeasonallyAdjustedForecast" localSheetId="10">'10.S1c Exponential Trend'!$H$6:$H$75</definedName>
    <definedName name="SeasonallyAdjustedForecast" localSheetId="8">'10.S1c Moving Average'!$F$6:$F$75</definedName>
    <definedName name="SeasonallyAdjustedForecast">'10.S1c Last Value'!$F$6:$F$75</definedName>
    <definedName name="SeasonallyAdjustedValue" localSheetId="7">'10.S1c Averaging'!$E$6:$E$75</definedName>
    <definedName name="SeasonallyAdjustedValue" localSheetId="9">'10.S1c Expon Smoothing'!$E$6:$E$75</definedName>
    <definedName name="SeasonallyAdjustedValue" localSheetId="10">'10.S1c Exponential Trend'!$E$6:$E$75</definedName>
    <definedName name="SeasonallyAdjustedValue" localSheetId="8">'10.S1c Moving Average'!$E$6:$E$75</definedName>
    <definedName name="SeasonallyAdjustedValue">'10.S1c Last Value'!$E$6:$E$75</definedName>
    <definedName name="sencount" localSheetId="1" hidden="1">4</definedName>
    <definedName name="sencount" localSheetId="3" hidden="1">4</definedName>
    <definedName name="sencount" localSheetId="4" hidden="1">4</definedName>
    <definedName name="sencount" localSheetId="0" hidden="1">4</definedName>
    <definedName name="sencount" localSheetId="2" hidden="1">4</definedName>
    <definedName name="sencount" hidden="1">3</definedName>
    <definedName name="sencount2" hidden="1">3</definedName>
    <definedName name="Time1">#REF!</definedName>
    <definedName name="Time2">#REF!</definedName>
    <definedName name="TotalCost">#REF!</definedName>
    <definedName name="TotalProfit">#REF!</definedName>
    <definedName name="TotalUsed">#REF!</definedName>
    <definedName name="TreeData">#REF!</definedName>
    <definedName name="TreeDiagBase">#REF!</definedName>
    <definedName name="TreeDiagram">#REF!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TrueValue" localSheetId="1">'10.S1a Averaging'!$C$5:$C$34</definedName>
    <definedName name="TrueValue" localSheetId="3">'10.S1a Exponential Smoothing'!$C$6:$C$35</definedName>
    <definedName name="TrueValue" localSheetId="4">'10.S1a Exponential with Trend'!$C$6:$C$35</definedName>
    <definedName name="TrueValue" localSheetId="2">'10.S1a Moving Average'!$C$6:$C$35</definedName>
    <definedName name="TrueValue" localSheetId="5">'10.S1b'!$D$5:$D$69</definedName>
    <definedName name="TrueValue" localSheetId="7">'10.S1c Averaging'!$D$6:$D$75</definedName>
    <definedName name="TrueValue" localSheetId="9">'10.S1c Expon Smoothing'!$D$6:$D$75</definedName>
    <definedName name="TrueValue" localSheetId="10">'10.S1c Exponential Trend'!$D$6:$D$75</definedName>
    <definedName name="TrueValue" localSheetId="6">'10.S1c Last Value'!$D$6:$D$75</definedName>
    <definedName name="TrueValue" localSheetId="8">'10.S1c Moving Average'!$D$6:$D$75</definedName>
    <definedName name="TrueValue">'10.S1a Last Value'!$C$5:$C$34</definedName>
    <definedName name="TypeOfSeasonality" localSheetId="7">'10.S1c Averaging'!$K$6</definedName>
    <definedName name="TypeOfSeasonality" localSheetId="9">'10.S1c Expon Smoothing'!$K$11</definedName>
    <definedName name="TypeOfSeasonality" localSheetId="10">'10.S1c Exponential Trend'!$M$13</definedName>
    <definedName name="TypeOfSeasonality" localSheetId="6">'10.S1c Last Value'!$K$6</definedName>
    <definedName name="TypeOfSeasonality" localSheetId="8">'10.S1c Moving Average'!$K$9</definedName>
    <definedName name="TypeOfSeasonality">'10.S1b'!$F$5</definedName>
    <definedName name="units">#REF!</definedName>
    <definedName name="UnitsPurchased">#REF!</definedName>
    <definedName name="UseExpUtility">FALSE</definedName>
    <definedName name="W">#REF!</definedName>
    <definedName name="Wq">#REF!</definedName>
  </definedNames>
  <calcPr fullCalcOnLoad="1"/>
</workbook>
</file>

<file path=xl/sharedStrings.xml><?xml version="1.0" encoding="utf-8"?>
<sst xmlns="http://schemas.openxmlformats.org/spreadsheetml/2006/main" count="409" uniqueCount="122">
  <si>
    <t>E6:E75</t>
  </si>
  <si>
    <t>D6:D75</t>
  </si>
  <si>
    <t>K6</t>
  </si>
  <si>
    <t>Template for Averaging Forecasting Method with Seasonality</t>
  </si>
  <si>
    <t>Value</t>
  </si>
  <si>
    <t>Range Name</t>
  </si>
  <si>
    <t>Cells</t>
  </si>
  <si>
    <t>Actual</t>
  </si>
  <si>
    <t>Template for Moving-Average Forecasting Method with Seasonality</t>
  </si>
  <si>
    <t>n =</t>
  </si>
  <si>
    <t>K29</t>
  </si>
  <si>
    <t>K12:K23</t>
  </si>
  <si>
    <t>K9</t>
  </si>
  <si>
    <t>Template for Exponential Smoothing Forecasting Method with Seasonality</t>
  </si>
  <si>
    <t>K5</t>
  </si>
  <si>
    <t>K8</t>
  </si>
  <si>
    <t>K28</t>
  </si>
  <si>
    <t>K31</t>
  </si>
  <si>
    <t>K14:K25</t>
  </si>
  <si>
    <t>K11</t>
  </si>
  <si>
    <t>Template for Exponential-Smoothing with Trend Forecasting Method with Seasonality</t>
  </si>
  <si>
    <t>I6:I75</t>
  </si>
  <si>
    <t>M5</t>
  </si>
  <si>
    <t>M6</t>
  </si>
  <si>
    <t>J6:J75</t>
  </si>
  <si>
    <t>M9</t>
  </si>
  <si>
    <t>M10</t>
  </si>
  <si>
    <t>M30</t>
  </si>
  <si>
    <t>M33</t>
  </si>
  <si>
    <t>M16:M27</t>
  </si>
  <si>
    <t>M13</t>
  </si>
  <si>
    <t>Template for Last-Value Forecasting Method</t>
  </si>
  <si>
    <t>Time</t>
  </si>
  <si>
    <t>True</t>
  </si>
  <si>
    <t>Last-Value</t>
  </si>
  <si>
    <t>Forecasting</t>
  </si>
  <si>
    <t>Period</t>
  </si>
  <si>
    <t>Forecast</t>
  </si>
  <si>
    <t>Error</t>
  </si>
  <si>
    <t>Mean Absolute Deviation</t>
  </si>
  <si>
    <t>D5:D34</t>
  </si>
  <si>
    <t>MAD =</t>
  </si>
  <si>
    <t>ForecastingError</t>
  </si>
  <si>
    <t>E5:E34</t>
  </si>
  <si>
    <t>MAD</t>
  </si>
  <si>
    <t>H5</t>
  </si>
  <si>
    <t>Mean Square Error</t>
  </si>
  <si>
    <t>MSE</t>
  </si>
  <si>
    <t>H8</t>
  </si>
  <si>
    <t>MSE =</t>
  </si>
  <si>
    <t>TrueValue</t>
  </si>
  <si>
    <t>C5:C34</t>
  </si>
  <si>
    <t>Template for Averaging Forecasting Method</t>
  </si>
  <si>
    <t>Averaging</t>
  </si>
  <si>
    <t>Template for Moving-Average Forecasting Method</t>
  </si>
  <si>
    <t>Moving</t>
  </si>
  <si>
    <t>Average</t>
  </si>
  <si>
    <t>Number of previous</t>
  </si>
  <si>
    <t>periods to consider</t>
  </si>
  <si>
    <t>D6:D35</t>
  </si>
  <si>
    <t>n=</t>
  </si>
  <si>
    <t>E6:E35</t>
  </si>
  <si>
    <t>H9</t>
  </si>
  <si>
    <t>H12</t>
  </si>
  <si>
    <t>NumberOfPeriods</t>
  </si>
  <si>
    <t>H6</t>
  </si>
  <si>
    <t>C6:C35</t>
  </si>
  <si>
    <t>Template for Exponential Smoothing Forecasting Method</t>
  </si>
  <si>
    <t>Exponential</t>
  </si>
  <si>
    <t>Smoothing</t>
  </si>
  <si>
    <t>Smoothing Constant</t>
  </si>
  <si>
    <t>Alpha</t>
  </si>
  <si>
    <t>a =</t>
  </si>
  <si>
    <t>Initial Estimate</t>
  </si>
  <si>
    <t>InitialEstimate</t>
  </si>
  <si>
    <t>Average =</t>
  </si>
  <si>
    <t>H15</t>
  </si>
  <si>
    <t>Template for Exponential Smoothing Forecasting Method with Trend</t>
  </si>
  <si>
    <t xml:space="preserve">Time </t>
  </si>
  <si>
    <t>Latest</t>
  </si>
  <si>
    <t>Estimated</t>
  </si>
  <si>
    <t>J6</t>
  </si>
  <si>
    <t>Trend</t>
  </si>
  <si>
    <t>Smoothing Constants</t>
  </si>
  <si>
    <t>Beta</t>
  </si>
  <si>
    <t>J7</t>
  </si>
  <si>
    <t>EstimatedTrend</t>
  </si>
  <si>
    <t>b =</t>
  </si>
  <si>
    <t>F6:F35</t>
  </si>
  <si>
    <t>G6:G35</t>
  </si>
  <si>
    <t>Initial Estimates</t>
  </si>
  <si>
    <t>InitialEstimateAverage</t>
  </si>
  <si>
    <t>J10</t>
  </si>
  <si>
    <t>InitialEstimateTrend</t>
  </si>
  <si>
    <t>J11</t>
  </si>
  <si>
    <t>Trend =</t>
  </si>
  <si>
    <t>LatestTrend</t>
  </si>
  <si>
    <t>J14</t>
  </si>
  <si>
    <t>J17</t>
  </si>
  <si>
    <t>Template for Seasonal Factors</t>
  </si>
  <si>
    <t xml:space="preserve"> True </t>
  </si>
  <si>
    <t>Type of Seasonality</t>
  </si>
  <si>
    <t>SeasonalFactor</t>
  </si>
  <si>
    <t>G10:G21</t>
  </si>
  <si>
    <t>Quarterly</t>
  </si>
  <si>
    <t>D5:D69</t>
  </si>
  <si>
    <t>TypeOfSeasonality</t>
  </si>
  <si>
    <t>F5</t>
  </si>
  <si>
    <t>Estimate for</t>
  </si>
  <si>
    <t>Seasonal Factor</t>
  </si>
  <si>
    <t>Template for Last-Value Forecasting Method with Seasonality</t>
  </si>
  <si>
    <t>Seasonally</t>
  </si>
  <si>
    <t>Adjusted</t>
  </si>
  <si>
    <t>ActualForecast</t>
  </si>
  <si>
    <t>G6:G75</t>
  </si>
  <si>
    <t>H6:H75</t>
  </si>
  <si>
    <t>K23</t>
  </si>
  <si>
    <t>K26</t>
  </si>
  <si>
    <t>K9:K20</t>
  </si>
  <si>
    <t>SeasonallyAdjustedForecast</t>
  </si>
  <si>
    <t>F6:F75</t>
  </si>
  <si>
    <t>SeasonallyAdjustedValue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</si>
</sst>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sz val="10"/>
      <name val="Verdana"/>
      <family val="0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Symbol"/>
      <family val="0"/>
    </font>
    <font>
      <sz val="8"/>
      <name val="Geneva"/>
      <family val="0"/>
    </font>
    <font>
      <sz val="9"/>
      <name val="Arial"/>
      <family val="0"/>
    </font>
    <font>
      <sz val="9.25"/>
      <name val="Arial"/>
      <family val="0"/>
    </font>
    <font>
      <sz val="9.5"/>
      <name val="Arial"/>
      <family val="0"/>
    </font>
    <font>
      <sz val="9.75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/>
      <protection locked="0"/>
    </xf>
    <xf numFmtId="0" fontId="7" fillId="5" borderId="4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5" borderId="5" xfId="0" applyNumberFormat="1" applyFont="1" applyFill="1" applyBorder="1" applyAlignment="1" applyProtection="1">
      <alignment/>
      <protection locked="0"/>
    </xf>
    <xf numFmtId="0" fontId="7" fillId="5" borderId="6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3" fontId="13" fillId="3" borderId="0" xfId="0" applyNumberFormat="1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3" fontId="13" fillId="4" borderId="2" xfId="0" applyNumberFormat="1" applyFont="1" applyFill="1" applyBorder="1" applyAlignment="1" applyProtection="1">
      <alignment horizontal="center"/>
      <protection/>
    </xf>
    <xf numFmtId="3" fontId="13" fillId="4" borderId="8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 locked="0"/>
    </xf>
    <xf numFmtId="3" fontId="13" fillId="4" borderId="2" xfId="0" applyNumberFormat="1" applyFont="1" applyFill="1" applyBorder="1" applyAlignment="1" applyProtection="1">
      <alignment horizontal="center"/>
      <protection locked="0"/>
    </xf>
    <xf numFmtId="0" fontId="7" fillId="5" borderId="9" xfId="0" applyNumberFormat="1" applyFont="1" applyFill="1" applyBorder="1" applyAlignment="1" applyProtection="1">
      <alignment/>
      <protection locked="0"/>
    </xf>
    <xf numFmtId="0" fontId="7" fillId="5" borderId="10" xfId="0" applyNumberFormat="1" applyFont="1" applyFill="1" applyBorder="1" applyAlignment="1" applyProtection="1">
      <alignment/>
      <protection locked="0"/>
    </xf>
    <xf numFmtId="3" fontId="13" fillId="4" borderId="11" xfId="0" applyNumberFormat="1" applyFont="1" applyFill="1" applyBorder="1" applyAlignment="1" applyProtection="1">
      <alignment horizontal="center"/>
      <protection/>
    </xf>
    <xf numFmtId="0" fontId="13" fillId="5" borderId="3" xfId="0" applyFont="1" applyFill="1" applyBorder="1" applyAlignment="1" applyProtection="1">
      <alignment/>
      <protection locked="0"/>
    </xf>
    <xf numFmtId="0" fontId="13" fillId="5" borderId="4" xfId="0" applyFont="1" applyFill="1" applyBorder="1" applyAlignment="1" applyProtection="1">
      <alignment/>
      <protection locked="0"/>
    </xf>
    <xf numFmtId="0" fontId="13" fillId="5" borderId="5" xfId="0" applyNumberFormat="1" applyFont="1" applyFill="1" applyBorder="1" applyAlignment="1" applyProtection="1">
      <alignment/>
      <protection locked="0"/>
    </xf>
    <xf numFmtId="0" fontId="13" fillId="5" borderId="6" xfId="0" applyNumberFormat="1" applyFont="1" applyFill="1" applyBorder="1" applyAlignment="1" applyProtection="1">
      <alignment/>
      <protection locked="0"/>
    </xf>
    <xf numFmtId="0" fontId="13" fillId="5" borderId="9" xfId="0" applyNumberFormat="1" applyFont="1" applyFill="1" applyBorder="1" applyAlignment="1" applyProtection="1">
      <alignment/>
      <protection locked="0"/>
    </xf>
    <xf numFmtId="0" fontId="13" fillId="5" borderId="10" xfId="0" applyNumberFormat="1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3" fontId="13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3" fontId="13" fillId="4" borderId="7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 locked="0"/>
    </xf>
    <xf numFmtId="0" fontId="13" fillId="3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left"/>
      <protection locked="0"/>
    </xf>
    <xf numFmtId="0" fontId="12" fillId="5" borderId="4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5" borderId="5" xfId="0" applyNumberFormat="1" applyFont="1" applyFill="1" applyBorder="1" applyAlignment="1" applyProtection="1">
      <alignment horizontal="left"/>
      <protection locked="0"/>
    </xf>
    <xf numFmtId="0" fontId="13" fillId="5" borderId="6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3" fontId="13" fillId="4" borderId="7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3" fontId="13" fillId="4" borderId="8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181" fontId="13" fillId="4" borderId="2" xfId="0" applyNumberFormat="1" applyFont="1" applyFill="1" applyBorder="1" applyAlignment="1" applyProtection="1">
      <alignment horizontal="center"/>
      <protection locked="0"/>
    </xf>
    <xf numFmtId="0" fontId="13" fillId="5" borderId="9" xfId="0" applyNumberFormat="1" applyFont="1" applyFill="1" applyBorder="1" applyAlignment="1" applyProtection="1">
      <alignment horizontal="left"/>
      <protection locked="0"/>
    </xf>
    <xf numFmtId="0" fontId="13" fillId="5" borderId="1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3" fontId="13" fillId="4" borderId="11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5" borderId="3" xfId="0" applyNumberFormat="1" applyFont="1" applyFill="1" applyBorder="1" applyAlignment="1">
      <alignment horizontal="left"/>
    </xf>
    <xf numFmtId="0" fontId="12" fillId="5" borderId="4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3" fillId="5" borderId="5" xfId="0" applyNumberFormat="1" applyFont="1" applyFill="1" applyBorder="1" applyAlignment="1">
      <alignment horizontal="left"/>
    </xf>
    <xf numFmtId="0" fontId="13" fillId="5" borderId="6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5" borderId="9" xfId="0" applyNumberFormat="1" applyFont="1" applyFill="1" applyBorder="1" applyAlignment="1">
      <alignment horizontal="left"/>
    </xf>
    <xf numFmtId="0" fontId="13" fillId="5" borderId="10" xfId="0" applyNumberFormat="1" applyFont="1" applyFill="1" applyBorder="1" applyAlignment="1">
      <alignment horizontal="left"/>
    </xf>
    <xf numFmtId="172" fontId="13" fillId="4" borderId="7" xfId="0" applyNumberFormat="1" applyFont="1" applyFill="1" applyBorder="1" applyAlignment="1">
      <alignment horizontal="center"/>
    </xf>
    <xf numFmtId="172" fontId="13" fillId="4" borderId="8" xfId="0" applyNumberFormat="1" applyFont="1" applyFill="1" applyBorder="1" applyAlignment="1">
      <alignment horizontal="center"/>
    </xf>
    <xf numFmtId="173" fontId="13" fillId="0" borderId="8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173" fontId="13" fillId="0" borderId="1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horizontal="center"/>
    </xf>
    <xf numFmtId="3" fontId="13" fillId="4" borderId="8" xfId="0" applyNumberFormat="1" applyFont="1" applyFill="1" applyBorder="1" applyAlignment="1">
      <alignment horizontal="center"/>
    </xf>
    <xf numFmtId="173" fontId="13" fillId="3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8" fontId="13" fillId="4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3" fontId="13" fillId="4" borderId="2" xfId="0" applyNumberFormat="1" applyFont="1" applyFill="1" applyBorder="1" applyAlignment="1">
      <alignment horizontal="center"/>
    </xf>
    <xf numFmtId="3" fontId="13" fillId="4" borderId="11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73" fontId="13" fillId="3" borderId="0" xfId="0" applyNumberFormat="1" applyFont="1" applyFill="1" applyAlignment="1">
      <alignment horizontal="center"/>
    </xf>
    <xf numFmtId="181" fontId="13" fillId="4" borderId="2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3" fontId="13" fillId="3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5" borderId="12" xfId="0" applyNumberFormat="1" applyFont="1" applyFill="1" applyBorder="1" applyAlignment="1">
      <alignment horizontal="left"/>
    </xf>
    <xf numFmtId="0" fontId="13" fillId="5" borderId="13" xfId="0" applyNumberFormat="1" applyFont="1" applyFill="1" applyBorder="1" applyAlignment="1">
      <alignment horizontal="left"/>
    </xf>
    <xf numFmtId="1" fontId="13" fillId="4" borderId="8" xfId="0" applyNumberFormat="1" applyFont="1" applyFill="1" applyBorder="1" applyAlignment="1" applyProtection="1">
      <alignment horizontal="center"/>
      <protection locked="0"/>
    </xf>
    <xf numFmtId="2" fontId="13" fillId="3" borderId="0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1" fontId="13" fillId="4" borderId="11" xfId="0" applyNumberFormat="1" applyFont="1" applyFill="1" applyBorder="1" applyAlignment="1" applyProtection="1">
      <alignment horizontal="center"/>
      <protection locked="0"/>
    </xf>
    <xf numFmtId="181" fontId="13" fillId="0" borderId="0" xfId="0" applyNumberFormat="1" applyFont="1" applyFill="1" applyBorder="1" applyAlignment="1" applyProtection="1">
      <alignment horizontal="center"/>
      <protection locked="0"/>
    </xf>
  </cellXfs>
  <cellStyles count="11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Percent" xfId="23"/>
    <cellStyle name="Target Cell" xfId="24"/>
  </cellStyles>
  <dxfs count="5">
    <dxf>
      <font>
        <color rgb="FFC0C0C0"/>
      </font>
      <border/>
    </dxf>
    <dxf>
      <font>
        <color rgb="FFFF9900"/>
      </font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575"/>
          <c:w val="0.681"/>
          <c:h val="0.863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Last Value'!$C$5:$C$34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Last Value'!$D$5:$D$34</c:f>
              <c:numCache/>
            </c:numRef>
          </c:val>
          <c:smooth val="0"/>
        </c:ser>
        <c:marker val="1"/>
        <c:axId val="17435304"/>
        <c:axId val="22700009"/>
      </c:lineChart>
      <c:catAx>
        <c:axId val="17435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00009"/>
        <c:crosses val="autoZero"/>
        <c:auto val="1"/>
        <c:lblOffset val="100"/>
        <c:noMultiLvlLbl val="0"/>
      </c:catAx>
      <c:valAx>
        <c:axId val="22700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35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384"/>
          <c:w val="0.20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'10.S1c Exponential Trend'!$E$3:$E$5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Exponential Trend'!$E$6:$E$35</c:f>
              <c:numCache/>
            </c:numRef>
          </c:val>
          <c:smooth val="0"/>
        </c:ser>
        <c:ser>
          <c:idx val="1"/>
          <c:order val="1"/>
          <c:tx>
            <c:strRef>
              <c:f>'10.S1c Exponential Trend'!$H$3:$H$5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Exponential Trend'!$H$6:$H$35</c:f>
              <c:numCache/>
            </c:numRef>
          </c:val>
          <c:smooth val="0"/>
        </c:ser>
        <c:marker val="1"/>
        <c:axId val="711682"/>
        <c:axId val="6405139"/>
      </c:lineChart>
      <c:catAx>
        <c:axId val="71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5139"/>
        <c:crosses val="autoZero"/>
        <c:auto val="1"/>
        <c:lblOffset val="100"/>
        <c:noMultiLvlLbl val="0"/>
      </c:catAx>
      <c:valAx>
        <c:axId val="6405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575"/>
          <c:w val="0.673"/>
          <c:h val="0.84475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Averaging'!$C$5:$C$34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Averaging'!$D$5:$D$34</c:f>
              <c:numCache/>
            </c:numRef>
          </c:val>
          <c:smooth val="0"/>
        </c:ser>
        <c:marker val="1"/>
        <c:axId val="2973490"/>
        <c:axId val="26761411"/>
      </c:lineChart>
      <c:catAx>
        <c:axId val="297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411"/>
        <c:crosses val="autoZero"/>
        <c:auto val="1"/>
        <c:lblOffset val="100"/>
        <c:noMultiLvlLbl val="0"/>
      </c:catAx>
      <c:valAx>
        <c:axId val="267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37075"/>
          <c:w val="0.20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575"/>
          <c:w val="0.6775"/>
          <c:h val="0.843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Moving Average'!$C$6:$C$35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Moving Average'!$D$6:$D$35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280.75</c:v>
                </c:pt>
                <c:pt idx="5">
                  <c:v>283.5</c:v>
                </c:pt>
                <c:pt idx="6">
                  <c:v>285.5</c:v>
                </c:pt>
                <c:pt idx="7">
                  <c:v>287.5</c:v>
                </c:pt>
                <c:pt idx="8">
                  <c:v>289.25</c:v>
                </c:pt>
                <c:pt idx="9">
                  <c:v>293.5</c:v>
                </c:pt>
                <c:pt idx="10">
                  <c:v>292.5</c:v>
                </c:pt>
                <c:pt idx="11">
                  <c:v>294.75</c:v>
                </c:pt>
                <c:pt idx="12">
                  <c:v>301.25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39526108"/>
        <c:axId val="20190653"/>
      </c:lineChart>
      <c:catAx>
        <c:axId val="39526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0653"/>
        <c:crosses val="autoZero"/>
        <c:auto val="1"/>
        <c:lblOffset val="100"/>
        <c:noMultiLvlLbl val="0"/>
      </c:catAx>
      <c:valAx>
        <c:axId val="20190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6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37075"/>
          <c:w val="0.2012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5"/>
          <c:w val="0.68975"/>
          <c:h val="0.84225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Exponential Smoothing'!$C$6:$C$35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Exponential Smoothing'!$D$6:$D$35</c:f>
              <c:numCache/>
            </c:numRef>
          </c:val>
          <c:smooth val="0"/>
        </c:ser>
        <c:marker val="1"/>
        <c:axId val="47498150"/>
        <c:axId val="24830167"/>
      </c:lineChart>
      <c:catAx>
        <c:axId val="4749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0167"/>
        <c:crosses val="autoZero"/>
        <c:auto val="1"/>
        <c:lblOffset val="100"/>
        <c:noMultiLvlLbl val="0"/>
      </c:catAx>
      <c:valAx>
        <c:axId val="2483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9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675"/>
          <c:w val="0.1912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Exponential with Trend'!$C$6:$C$35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'10.S1a Exponential with Trend'!$F$6:$F$35</c:f>
              <c:numCache/>
            </c:numRef>
          </c:val>
          <c:smooth val="0"/>
        </c:ser>
        <c:marker val="1"/>
        <c:axId val="22144912"/>
        <c:axId val="65086481"/>
      </c:lineChart>
      <c:catAx>
        <c:axId val="2214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6481"/>
        <c:crosses val="autoZero"/>
        <c:auto val="1"/>
        <c:lblOffset val="100"/>
        <c:noMultiLvlLbl val="0"/>
      </c:catAx>
      <c:valAx>
        <c:axId val="6508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4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'10.S1c Last Value'!$E$3:$E$5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Last Value'!$E$6:$E$35</c:f>
              <c:numCache/>
            </c:numRef>
          </c:val>
          <c:smooth val="0"/>
        </c:ser>
        <c:ser>
          <c:idx val="1"/>
          <c:order val="1"/>
          <c:tx>
            <c:strRef>
              <c:f>'10.S1c Last Value'!$F$3:$F$5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Last Value'!$F$6:$F$35</c:f>
              <c:numCache/>
            </c:numRef>
          </c:val>
          <c:smooth val="0"/>
        </c:ser>
        <c:marker val="1"/>
        <c:axId val="48907418"/>
        <c:axId val="37513579"/>
      </c:lineChart>
      <c:catAx>
        <c:axId val="489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3579"/>
        <c:crosses val="autoZero"/>
        <c:auto val="1"/>
        <c:lblOffset val="100"/>
        <c:noMultiLvlLbl val="0"/>
      </c:catAx>
      <c:valAx>
        <c:axId val="375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0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'10.S1c Averaging'!$E$3:$E$5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Averaging'!$E$6:$E$35</c:f>
              <c:numCache/>
            </c:numRef>
          </c:val>
          <c:smooth val="0"/>
        </c:ser>
        <c:ser>
          <c:idx val="1"/>
          <c:order val="1"/>
          <c:tx>
            <c:strRef>
              <c:f>'10.S1c Averaging'!$F$3:$F$5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Averaging'!$F$6:$F$35</c:f>
              <c:numCache/>
            </c:numRef>
          </c:val>
          <c:smooth val="0"/>
        </c:ser>
        <c:marker val="1"/>
        <c:axId val="2077892"/>
        <c:axId val="18701029"/>
      </c:lineChart>
      <c:catAx>
        <c:axId val="207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1029"/>
        <c:crosses val="autoZero"/>
        <c:auto val="1"/>
        <c:lblOffset val="100"/>
        <c:noMultiLvlLbl val="0"/>
      </c:catAx>
      <c:valAx>
        <c:axId val="1870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'10.S1c Moving Average'!$E$3:$E$5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Moving Average'!$E$6:$E$35</c:f>
              <c:numCache/>
            </c:numRef>
          </c:val>
          <c:smooth val="0"/>
        </c:ser>
        <c:ser>
          <c:idx val="1"/>
          <c:order val="1"/>
          <c:tx>
            <c:strRef>
              <c:f>'10.S1c Moving Average'!$F$3:$F$5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Moving Average'!$F$6:$F$35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280.69285868402517</c:v>
                </c:pt>
                <c:pt idx="5">
                  <c:v>283.82497713505023</c:v>
                </c:pt>
                <c:pt idx="6">
                  <c:v>285.855846347073</c:v>
                </c:pt>
                <c:pt idx="7">
                  <c:v>288.06995018854315</c:v>
                </c:pt>
                <c:pt idx="8">
                  <c:v>289.48821747114306</c:v>
                </c:pt>
                <c:pt idx="9">
                  <c:v>294.3287641681818</c:v>
                </c:pt>
                <c:pt idx="10">
                  <c:v>293.3133295621704</c:v>
                </c:pt>
                <c:pt idx="11">
                  <c:v>295.8041963838243</c:v>
                </c:pt>
                <c:pt idx="12">
                  <c:v>301.0720462906239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34091534"/>
        <c:axId val="38388351"/>
      </c:lineChart>
      <c:catAx>
        <c:axId val="3409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88351"/>
        <c:crosses val="autoZero"/>
        <c:auto val="1"/>
        <c:lblOffset val="100"/>
        <c:noMultiLvlLbl val="0"/>
      </c:catAx>
      <c:valAx>
        <c:axId val="3838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9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'10.S1c Expon Smoothing'!$E$3:$E$5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Expon Smoothing'!$E$6:$E$35</c:f>
              <c:numCache/>
            </c:numRef>
          </c:val>
          <c:smooth val="0"/>
        </c:ser>
        <c:ser>
          <c:idx val="1"/>
          <c:order val="1"/>
          <c:tx>
            <c:strRef>
              <c:f>'10.S1c Expon Smoothing'!$F$3:$F$5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'10.S1c Expon Smoothing'!$F$6:$F$35</c:f>
              <c:numCache/>
            </c:numRef>
          </c:val>
          <c:smooth val="0"/>
        </c:ser>
        <c:marker val="1"/>
        <c:axId val="9950840"/>
        <c:axId val="22448697"/>
      </c:lineChart>
      <c:catAx>
        <c:axId val="99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8697"/>
        <c:crosses val="autoZero"/>
        <c:auto val="1"/>
        <c:lblOffset val="100"/>
        <c:noMultiLvlLbl val="0"/>
      </c:catAx>
      <c:valAx>
        <c:axId val="2244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</xdr:row>
      <xdr:rowOff>57150</xdr:rowOff>
    </xdr:from>
    <xdr:to>
      <xdr:col>13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095750" y="1800225"/>
        <a:ext cx="6686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17</xdr:row>
      <xdr:rowOff>28575</xdr:rowOff>
    </xdr:from>
    <xdr:to>
      <xdr:col>20</xdr:col>
      <xdr:colOff>676275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9867900" y="2886075"/>
        <a:ext cx="6772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</xdr:row>
      <xdr:rowOff>57150</xdr:rowOff>
    </xdr:from>
    <xdr:to>
      <xdr:col>13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095750" y="1800225"/>
        <a:ext cx="6686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13</xdr:col>
      <xdr:colOff>533400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4010025" y="2809875"/>
        <a:ext cx="6810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13</xdr:col>
      <xdr:colOff>533400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4067175" y="2800350"/>
        <a:ext cx="71532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18</xdr:row>
      <xdr:rowOff>57150</xdr:rowOff>
    </xdr:from>
    <xdr:to>
      <xdr:col>15</xdr:col>
      <xdr:colOff>304800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24525" y="3171825"/>
        <a:ext cx="6924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13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553450" y="2247900"/>
        <a:ext cx="5924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13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553450" y="2247900"/>
        <a:ext cx="5924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</xdr:row>
      <xdr:rowOff>66675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553450" y="2438400"/>
        <a:ext cx="5991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15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705850" y="2571750"/>
        <a:ext cx="5991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hillier\Documents\Mark\Teaching\Class%20Notes\MS7/10.%20Nonlinear%20Programming\Nonlin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P Example"/>
      <sheetName val="NLP Solver Table"/>
      <sheetName val="Portfolio"/>
      <sheetName val="Portfolio Solver Table"/>
      <sheetName val="Portfolio Alternative"/>
      <sheetName val="Portfolio 2"/>
      <sheetName val="Portfolio 2 Solver Table"/>
      <sheetName val="Outdoor Furniture NLP"/>
      <sheetName val="Outdoor Separable"/>
      <sheetName val="Advertising NLP"/>
      <sheetName val="Advertising vs. Sales"/>
      <sheetName val="Approximation"/>
      <sheetName val="Advertising Separable"/>
      <sheetName val="Global Oil"/>
      <sheetName val="Global Oil LP"/>
      <sheetName val="Global Oil with Crashing"/>
      <sheetName val="Global Oil with Crashing 2"/>
      <sheetName val="Demand Functions"/>
      <sheetName val="Pricing Model"/>
      <sheetName val="Profit vs. Price "/>
      <sheetName val="Pricing Model (CE)"/>
      <sheetName val="Airline Demand"/>
      <sheetName val="Airline Pricing Model"/>
      <sheetName val="Airline Pricing (Uniform Price)"/>
    </sheetNames>
    <sheetDataSet>
      <sheetData sheetId="14">
        <row r="5">
          <cell r="G5">
            <v>0</v>
          </cell>
          <cell r="I5">
            <v>21</v>
          </cell>
        </row>
        <row r="6">
          <cell r="G6">
            <v>0</v>
          </cell>
          <cell r="I6">
            <v>25</v>
          </cell>
        </row>
        <row r="7">
          <cell r="G7">
            <v>25</v>
          </cell>
          <cell r="I7">
            <v>45</v>
          </cell>
        </row>
        <row r="8">
          <cell r="G8">
            <v>45</v>
          </cell>
          <cell r="I8">
            <v>73</v>
          </cell>
        </row>
        <row r="9">
          <cell r="G9">
            <v>73</v>
          </cell>
          <cell r="I9">
            <v>121</v>
          </cell>
        </row>
        <row r="10">
          <cell r="G10">
            <v>45</v>
          </cell>
          <cell r="I10">
            <v>57</v>
          </cell>
        </row>
        <row r="11">
          <cell r="G11">
            <v>57</v>
          </cell>
          <cell r="I11">
            <v>82</v>
          </cell>
        </row>
        <row r="12">
          <cell r="G12">
            <v>57</v>
          </cell>
          <cell r="I12">
            <v>85</v>
          </cell>
        </row>
        <row r="13">
          <cell r="G13">
            <v>121</v>
          </cell>
          <cell r="I13">
            <v>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8" customWidth="1"/>
    <col min="2" max="2" width="7.375" style="8" customWidth="1"/>
    <col min="3" max="3" width="10.875" style="8" customWidth="1"/>
    <col min="4" max="4" width="13.875" style="8" customWidth="1"/>
    <col min="5" max="5" width="12.875" style="8" customWidth="1"/>
    <col min="6" max="6" width="5.25390625" style="8" customWidth="1"/>
    <col min="7" max="7" width="7.75390625" style="8" customWidth="1"/>
    <col min="8" max="8" width="17.00390625" style="8" customWidth="1"/>
    <col min="9" max="9" width="10.75390625" style="8" customWidth="1"/>
    <col min="10" max="10" width="15.875" style="8" bestFit="1" customWidth="1"/>
    <col min="11" max="11" width="8.125" style="8" bestFit="1" customWidth="1"/>
    <col min="12" max="16384" width="10.875" style="8" customWidth="1"/>
  </cols>
  <sheetData>
    <row r="1" ht="18">
      <c r="A1" s="7" t="s">
        <v>31</v>
      </c>
    </row>
    <row r="2" ht="13.5" thickBot="1"/>
    <row r="3" spans="2:11" ht="13.5" thickBot="1">
      <c r="B3" s="9" t="s">
        <v>32</v>
      </c>
      <c r="C3" s="10" t="s">
        <v>33</v>
      </c>
      <c r="D3" s="9" t="s">
        <v>34</v>
      </c>
      <c r="E3" s="9" t="s">
        <v>35</v>
      </c>
      <c r="J3" s="11" t="s">
        <v>5</v>
      </c>
      <c r="K3" s="12" t="s">
        <v>6</v>
      </c>
    </row>
    <row r="4" spans="2:11" ht="13.5" thickBot="1">
      <c r="B4" s="9" t="s">
        <v>36</v>
      </c>
      <c r="C4" s="10" t="s">
        <v>4</v>
      </c>
      <c r="D4" s="9" t="s">
        <v>37</v>
      </c>
      <c r="E4" s="9" t="s">
        <v>38</v>
      </c>
      <c r="G4" s="13" t="s">
        <v>39</v>
      </c>
      <c r="J4" s="14" t="s">
        <v>37</v>
      </c>
      <c r="K4" s="15" t="s">
        <v>40</v>
      </c>
    </row>
    <row r="5" spans="2:11" ht="13.5" thickBot="1">
      <c r="B5" s="16">
        <v>1</v>
      </c>
      <c r="C5" s="17">
        <v>242</v>
      </c>
      <c r="D5" s="18"/>
      <c r="E5" s="16"/>
      <c r="G5" s="19" t="s">
        <v>41</v>
      </c>
      <c r="H5" s="20">
        <f>AVERAGE(ForecastingError)</f>
        <v>56.90909090909091</v>
      </c>
      <c r="J5" s="14" t="s">
        <v>42</v>
      </c>
      <c r="K5" s="15" t="s">
        <v>43</v>
      </c>
    </row>
    <row r="6" spans="2:11" ht="12.75">
      <c r="B6" s="16">
        <v>2</v>
      </c>
      <c r="C6" s="17">
        <v>282</v>
      </c>
      <c r="D6" s="21">
        <f aca="true" t="shared" si="0" ref="D6:D34">IF(ISNUMBER(C5),C5,NA())</f>
        <v>242</v>
      </c>
      <c r="E6" s="22">
        <f aca="true" t="shared" si="1" ref="E6:E34">IF(ISNUMBER(TrueValue),ABS(TrueValue-Forecast),"")</f>
        <v>40</v>
      </c>
      <c r="J6" s="14" t="s">
        <v>44</v>
      </c>
      <c r="K6" s="15" t="s">
        <v>45</v>
      </c>
    </row>
    <row r="7" spans="2:11" ht="13.5" thickBot="1">
      <c r="B7" s="16">
        <v>3</v>
      </c>
      <c r="C7" s="17">
        <v>254</v>
      </c>
      <c r="D7" s="21">
        <f t="shared" si="0"/>
        <v>282</v>
      </c>
      <c r="E7" s="22">
        <f t="shared" si="1"/>
        <v>28</v>
      </c>
      <c r="G7" s="13" t="s">
        <v>46</v>
      </c>
      <c r="J7" s="14" t="s">
        <v>47</v>
      </c>
      <c r="K7" s="15" t="s">
        <v>48</v>
      </c>
    </row>
    <row r="8" spans="2:11" ht="13.5" thickBot="1">
      <c r="B8" s="16">
        <v>4</v>
      </c>
      <c r="C8" s="17">
        <v>345</v>
      </c>
      <c r="D8" s="21">
        <f t="shared" si="0"/>
        <v>254</v>
      </c>
      <c r="E8" s="22">
        <f t="shared" si="1"/>
        <v>91</v>
      </c>
      <c r="G8" s="23" t="s">
        <v>49</v>
      </c>
      <c r="H8" s="24">
        <f>SUMSQ(ForecastingError)/COUNT(ForecastingError)</f>
        <v>4366.909090909091</v>
      </c>
      <c r="J8" s="25" t="s">
        <v>50</v>
      </c>
      <c r="K8" s="26" t="s">
        <v>51</v>
      </c>
    </row>
    <row r="9" spans="2:5" ht="12.75">
      <c r="B9" s="16">
        <v>5</v>
      </c>
      <c r="C9" s="17">
        <v>253</v>
      </c>
      <c r="D9" s="21">
        <f t="shared" si="0"/>
        <v>345</v>
      </c>
      <c r="E9" s="22">
        <f t="shared" si="1"/>
        <v>92</v>
      </c>
    </row>
    <row r="10" spans="2:5" ht="12.75">
      <c r="B10" s="16">
        <v>6</v>
      </c>
      <c r="C10" s="17">
        <v>290</v>
      </c>
      <c r="D10" s="21">
        <f t="shared" si="0"/>
        <v>253</v>
      </c>
      <c r="E10" s="22">
        <f t="shared" si="1"/>
        <v>37</v>
      </c>
    </row>
    <row r="11" spans="2:5" ht="12.75">
      <c r="B11" s="16">
        <v>7</v>
      </c>
      <c r="C11" s="17">
        <v>262</v>
      </c>
      <c r="D11" s="21">
        <f t="shared" si="0"/>
        <v>290</v>
      </c>
      <c r="E11" s="22">
        <f t="shared" si="1"/>
        <v>28</v>
      </c>
    </row>
    <row r="12" spans="2:5" ht="12.75">
      <c r="B12" s="16">
        <v>8</v>
      </c>
      <c r="C12" s="17">
        <v>352</v>
      </c>
      <c r="D12" s="21">
        <f t="shared" si="0"/>
        <v>262</v>
      </c>
      <c r="E12" s="22">
        <f t="shared" si="1"/>
        <v>90</v>
      </c>
    </row>
    <row r="13" spans="2:5" ht="12.75">
      <c r="B13" s="16">
        <v>9</v>
      </c>
      <c r="C13" s="17">
        <v>270</v>
      </c>
      <c r="D13" s="21">
        <f t="shared" si="0"/>
        <v>352</v>
      </c>
      <c r="E13" s="22">
        <f t="shared" si="1"/>
        <v>82</v>
      </c>
    </row>
    <row r="14" spans="2:5" ht="12.75">
      <c r="B14" s="16">
        <v>10</v>
      </c>
      <c r="C14" s="17">
        <v>286</v>
      </c>
      <c r="D14" s="21">
        <f t="shared" si="0"/>
        <v>270</v>
      </c>
      <c r="E14" s="22">
        <f t="shared" si="1"/>
        <v>16</v>
      </c>
    </row>
    <row r="15" spans="2:5" ht="12.75">
      <c r="B15" s="16">
        <v>11</v>
      </c>
      <c r="C15" s="17">
        <v>271</v>
      </c>
      <c r="D15" s="21">
        <f t="shared" si="0"/>
        <v>286</v>
      </c>
      <c r="E15" s="22">
        <f t="shared" si="1"/>
        <v>15</v>
      </c>
    </row>
    <row r="16" spans="2:5" ht="12.75">
      <c r="B16" s="16">
        <v>12</v>
      </c>
      <c r="C16" s="17">
        <v>378</v>
      </c>
      <c r="D16" s="21">
        <f t="shared" si="0"/>
        <v>271</v>
      </c>
      <c r="E16" s="22">
        <f t="shared" si="1"/>
        <v>107</v>
      </c>
    </row>
    <row r="17" spans="2:5" ht="12.75">
      <c r="B17" s="16">
        <v>13</v>
      </c>
      <c r="C17" s="17"/>
      <c r="D17" s="21">
        <f t="shared" si="0"/>
        <v>378</v>
      </c>
      <c r="E17" s="22">
        <f t="shared" si="1"/>
      </c>
    </row>
    <row r="18" spans="2:5" ht="12.75">
      <c r="B18" s="16">
        <v>14</v>
      </c>
      <c r="C18" s="17"/>
      <c r="D18" s="21" t="e">
        <f t="shared" si="0"/>
        <v>#N/A</v>
      </c>
      <c r="E18" s="22">
        <f t="shared" si="1"/>
      </c>
    </row>
    <row r="19" spans="2:5" ht="12.75">
      <c r="B19" s="16">
        <v>15</v>
      </c>
      <c r="C19" s="17"/>
      <c r="D19" s="21" t="e">
        <f t="shared" si="0"/>
        <v>#N/A</v>
      </c>
      <c r="E19" s="22">
        <f t="shared" si="1"/>
      </c>
    </row>
    <row r="20" spans="2:5" ht="12.75">
      <c r="B20" s="16">
        <v>16</v>
      </c>
      <c r="C20" s="17"/>
      <c r="D20" s="21" t="e">
        <f t="shared" si="0"/>
        <v>#N/A</v>
      </c>
      <c r="E20" s="22">
        <f t="shared" si="1"/>
      </c>
    </row>
    <row r="21" spans="2:5" ht="12.75">
      <c r="B21" s="16">
        <v>17</v>
      </c>
      <c r="C21" s="17"/>
      <c r="D21" s="21" t="e">
        <f t="shared" si="0"/>
        <v>#N/A</v>
      </c>
      <c r="E21" s="22">
        <f t="shared" si="1"/>
      </c>
    </row>
    <row r="22" spans="2:5" ht="12.75">
      <c r="B22" s="16">
        <v>18</v>
      </c>
      <c r="C22" s="17"/>
      <c r="D22" s="21" t="e">
        <f t="shared" si="0"/>
        <v>#N/A</v>
      </c>
      <c r="E22" s="22">
        <f t="shared" si="1"/>
      </c>
    </row>
    <row r="23" spans="2:5" ht="12.75">
      <c r="B23" s="16">
        <v>19</v>
      </c>
      <c r="C23" s="17"/>
      <c r="D23" s="21" t="e">
        <f t="shared" si="0"/>
        <v>#N/A</v>
      </c>
      <c r="E23" s="22">
        <f t="shared" si="1"/>
      </c>
    </row>
    <row r="24" spans="2:5" ht="12.75">
      <c r="B24" s="16">
        <v>20</v>
      </c>
      <c r="C24" s="17"/>
      <c r="D24" s="21" t="e">
        <f t="shared" si="0"/>
        <v>#N/A</v>
      </c>
      <c r="E24" s="22">
        <f t="shared" si="1"/>
      </c>
    </row>
    <row r="25" spans="2:5" ht="12.75">
      <c r="B25" s="16">
        <v>21</v>
      </c>
      <c r="C25" s="17"/>
      <c r="D25" s="21" t="e">
        <f t="shared" si="0"/>
        <v>#N/A</v>
      </c>
      <c r="E25" s="22">
        <f t="shared" si="1"/>
      </c>
    </row>
    <row r="26" spans="2:5" ht="12.75">
      <c r="B26" s="16">
        <v>22</v>
      </c>
      <c r="C26" s="17"/>
      <c r="D26" s="21" t="e">
        <f t="shared" si="0"/>
        <v>#N/A</v>
      </c>
      <c r="E26" s="22">
        <f t="shared" si="1"/>
      </c>
    </row>
    <row r="27" spans="2:5" ht="12.75">
      <c r="B27" s="16">
        <v>23</v>
      </c>
      <c r="C27" s="17"/>
      <c r="D27" s="21" t="e">
        <f t="shared" si="0"/>
        <v>#N/A</v>
      </c>
      <c r="E27" s="22">
        <f t="shared" si="1"/>
      </c>
    </row>
    <row r="28" spans="2:5" ht="12.75">
      <c r="B28" s="16">
        <v>24</v>
      </c>
      <c r="C28" s="17"/>
      <c r="D28" s="21" t="e">
        <f t="shared" si="0"/>
        <v>#N/A</v>
      </c>
      <c r="E28" s="22">
        <f t="shared" si="1"/>
      </c>
    </row>
    <row r="29" spans="2:5" ht="12.75">
      <c r="B29" s="16">
        <v>25</v>
      </c>
      <c r="C29" s="17"/>
      <c r="D29" s="21" t="e">
        <f t="shared" si="0"/>
        <v>#N/A</v>
      </c>
      <c r="E29" s="22">
        <f t="shared" si="1"/>
      </c>
    </row>
    <row r="30" spans="2:5" ht="12.75">
      <c r="B30" s="16">
        <v>26</v>
      </c>
      <c r="C30" s="17"/>
      <c r="D30" s="21" t="e">
        <f t="shared" si="0"/>
        <v>#N/A</v>
      </c>
      <c r="E30" s="22">
        <f t="shared" si="1"/>
      </c>
    </row>
    <row r="31" spans="2:5" ht="12.75">
      <c r="B31" s="16">
        <v>27</v>
      </c>
      <c r="C31" s="17"/>
      <c r="D31" s="21" t="e">
        <f t="shared" si="0"/>
        <v>#N/A</v>
      </c>
      <c r="E31" s="22">
        <f t="shared" si="1"/>
      </c>
    </row>
    <row r="32" spans="2:5" ht="12.75">
      <c r="B32" s="16">
        <v>28</v>
      </c>
      <c r="C32" s="17"/>
      <c r="D32" s="21" t="e">
        <f t="shared" si="0"/>
        <v>#N/A</v>
      </c>
      <c r="E32" s="22">
        <f t="shared" si="1"/>
      </c>
    </row>
    <row r="33" spans="2:5" ht="12.75">
      <c r="B33" s="16">
        <v>29</v>
      </c>
      <c r="C33" s="17"/>
      <c r="D33" s="21" t="e">
        <f t="shared" si="0"/>
        <v>#N/A</v>
      </c>
      <c r="E33" s="22">
        <f t="shared" si="1"/>
      </c>
    </row>
    <row r="34" spans="2:5" ht="13.5" thickBot="1">
      <c r="B34" s="16">
        <v>30</v>
      </c>
      <c r="C34" s="17"/>
      <c r="D34" s="27" t="e">
        <f t="shared" si="0"/>
        <v>#N/A</v>
      </c>
      <c r="E34" s="22">
        <f t="shared" si="1"/>
      </c>
    </row>
  </sheetData>
  <conditionalFormatting sqref="D5">
    <cfRule type="expression" priority="1" dxfId="0" stopIfTrue="1">
      <formula>NOT(ISNUMBER(D5))</formula>
    </cfRule>
  </conditionalFormatting>
  <conditionalFormatting sqref="D6:D34">
    <cfRule type="expression" priority="2" dxfId="1" stopIfTrue="1">
      <formula>NOT(ISNUMBER(D6))</formula>
    </cfRule>
  </conditionalFormatting>
  <printOptions gridLines="1" headings="1"/>
  <pageMargins left="0.75" right="0.75" top="1" bottom="1" header="0.5" footer="0.5"/>
  <pageSetup fitToHeight="1" fitToWidth="1" orientation="landscape" paperSize="9" scale="7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11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9.00390625" style="3" bestFit="1" customWidth="1"/>
    <col min="15" max="16384" width="10.875" style="3" customWidth="1"/>
  </cols>
  <sheetData>
    <row r="1" ht="18">
      <c r="A1" s="1" t="s">
        <v>13</v>
      </c>
    </row>
    <row r="2" ht="13.5" thickBot="1"/>
    <row r="3" spans="5:14" ht="13.5" thickBot="1">
      <c r="E3" s="4" t="s">
        <v>111</v>
      </c>
      <c r="F3" s="4" t="s">
        <v>111</v>
      </c>
      <c r="M3" s="79" t="s">
        <v>5</v>
      </c>
      <c r="N3" s="80" t="s">
        <v>6</v>
      </c>
    </row>
    <row r="4" spans="2:14" ht="12.75">
      <c r="B4" s="4"/>
      <c r="C4" s="4"/>
      <c r="D4" s="4" t="s">
        <v>100</v>
      </c>
      <c r="E4" s="4" t="s">
        <v>112</v>
      </c>
      <c r="F4" s="4" t="s">
        <v>112</v>
      </c>
      <c r="G4" s="4" t="s">
        <v>7</v>
      </c>
      <c r="H4" s="4" t="s">
        <v>35</v>
      </c>
      <c r="J4" s="2" t="s">
        <v>70</v>
      </c>
      <c r="M4" s="67" t="s">
        <v>113</v>
      </c>
      <c r="N4" s="68" t="s">
        <v>114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4</v>
      </c>
      <c r="E5" s="4" t="s">
        <v>4</v>
      </c>
      <c r="F5" s="4" t="s">
        <v>37</v>
      </c>
      <c r="G5" s="4" t="s">
        <v>37</v>
      </c>
      <c r="H5" s="4" t="s">
        <v>38</v>
      </c>
      <c r="J5" s="95" t="s">
        <v>72</v>
      </c>
      <c r="K5" s="92">
        <v>0.2</v>
      </c>
      <c r="M5" s="67" t="s">
        <v>71</v>
      </c>
      <c r="N5" s="68" t="s">
        <v>14</v>
      </c>
    </row>
    <row r="6" spans="2:14" ht="12.75">
      <c r="B6" s="6">
        <f aca="true" t="shared" si="0" ref="B6:B37">IF(TypeOfSeasonality="Quarterly",TRUNC((ROW(B6)-2)/4),IF(TypeOfSeasonality="Monthly",TRUNC((ROW(B6)+6)/12),TRUNC((ROW(B6)-1)/5)))</f>
        <v>1</v>
      </c>
      <c r="C6" s="6">
        <f aca="true" t="shared" si="1" ref="C6:C37">IF(TypeOfSeasonality="Quarterly",INDEX($J$14:$J$17,MOD(ROW(B6)+2,4)+1,1),IF(TypeOfSeasonality="Monthly",INDEX($J$14:$J$25,MOD(ROW(B6)-6,12)+1,1),INDEX($J$14:$J$18,MOD(ROW(B6)-1,5)+1,1)))</f>
        <v>1</v>
      </c>
      <c r="D6" s="35">
        <v>242</v>
      </c>
      <c r="E6" s="81">
        <f aca="true" t="shared" si="2" ref="E6:E37">IF(ISNUMBER(TrueValue),TrueValue/VLOOKUP(C6,$J$14:$K$25,2,FALSE),NA())</f>
        <v>275.626423690205</v>
      </c>
      <c r="F6" s="81">
        <f>IF(ISNUMBER(InitialEstimate),InitialEstimate,NA())</f>
        <v>275</v>
      </c>
      <c r="G6" s="82">
        <f aca="true" t="shared" si="3" ref="G6:G37">IF(ISNUMBER(SeasonallyAdjustedForecast),SeasonallyAdjustedForecast*VLOOKUP(C6,$J$14:$K$25,2,FALSE),"")</f>
        <v>241.45</v>
      </c>
      <c r="H6" s="81">
        <f aca="true" t="shared" si="4" ref="H6:H37">IF(AND(ISNUMBER(TrueValue),ISNUMBER(ActualForecast)),ABS(TrueValue-ActualForecast),"")</f>
        <v>0.5500000000000114</v>
      </c>
      <c r="M6" s="67" t="s">
        <v>42</v>
      </c>
      <c r="N6" s="68" t="s">
        <v>115</v>
      </c>
    </row>
    <row r="7" spans="2:14" ht="12.75">
      <c r="B7" s="6">
        <f t="shared" si="0"/>
        <v>1</v>
      </c>
      <c r="C7" s="6">
        <f t="shared" si="1"/>
        <v>2</v>
      </c>
      <c r="D7" s="35">
        <v>282</v>
      </c>
      <c r="E7" s="81">
        <f t="shared" si="2"/>
        <v>286.35255889520715</v>
      </c>
      <c r="F7" s="81">
        <f aca="true" t="shared" si="5" ref="F7:F38">IF(ISNUMBER(D6),Alpha*E6+(1-Alpha)*F6,NA())</f>
        <v>275.125284738041</v>
      </c>
      <c r="G7" s="83">
        <f t="shared" si="3"/>
        <v>270.94338041002277</v>
      </c>
      <c r="H7" s="81">
        <f t="shared" si="4"/>
        <v>11.056619589977231</v>
      </c>
      <c r="J7" s="2" t="s">
        <v>73</v>
      </c>
      <c r="M7" s="67" t="s">
        <v>74</v>
      </c>
      <c r="N7" s="68" t="s">
        <v>15</v>
      </c>
    </row>
    <row r="8" spans="2:14" ht="12.75">
      <c r="B8" s="6">
        <f t="shared" si="0"/>
        <v>1</v>
      </c>
      <c r="C8" s="6">
        <f t="shared" si="1"/>
        <v>3</v>
      </c>
      <c r="D8" s="35">
        <v>254</v>
      </c>
      <c r="E8" s="81">
        <f t="shared" si="2"/>
        <v>281.19118786671095</v>
      </c>
      <c r="F8" s="81">
        <f t="shared" si="5"/>
        <v>277.3707395694742</v>
      </c>
      <c r="G8" s="83">
        <f t="shared" si="3"/>
        <v>250.54898905310606</v>
      </c>
      <c r="H8" s="81">
        <f t="shared" si="4"/>
        <v>3.4510109468939447</v>
      </c>
      <c r="J8" s="87" t="s">
        <v>75</v>
      </c>
      <c r="K8" s="96">
        <v>275</v>
      </c>
      <c r="M8" s="67" t="s">
        <v>44</v>
      </c>
      <c r="N8" s="68" t="s">
        <v>16</v>
      </c>
    </row>
    <row r="9" spans="2:14" ht="12.75">
      <c r="B9" s="6">
        <f t="shared" si="0"/>
        <v>1</v>
      </c>
      <c r="C9" s="6">
        <f t="shared" si="1"/>
        <v>4</v>
      </c>
      <c r="D9" s="35">
        <v>345</v>
      </c>
      <c r="E9" s="81">
        <f t="shared" si="2"/>
        <v>279.6012642839776</v>
      </c>
      <c r="F9" s="81">
        <f t="shared" si="5"/>
        <v>278.1348292289216</v>
      </c>
      <c r="G9" s="83">
        <f t="shared" si="3"/>
        <v>343.1905657855664</v>
      </c>
      <c r="H9" s="81">
        <f t="shared" si="4"/>
        <v>1.8094342144336224</v>
      </c>
      <c r="M9" s="67" t="s">
        <v>47</v>
      </c>
      <c r="N9" s="68" t="s">
        <v>17</v>
      </c>
    </row>
    <row r="10" spans="2:14" ht="12.75">
      <c r="B10" s="6">
        <f t="shared" si="0"/>
        <v>2</v>
      </c>
      <c r="C10" s="6">
        <f t="shared" si="1"/>
        <v>1</v>
      </c>
      <c r="D10" s="35">
        <v>253</v>
      </c>
      <c r="E10" s="81">
        <f t="shared" si="2"/>
        <v>288.15489749430526</v>
      </c>
      <c r="F10" s="81">
        <f t="shared" si="5"/>
        <v>278.4281162399328</v>
      </c>
      <c r="G10" s="83">
        <f t="shared" si="3"/>
        <v>244.45988605866103</v>
      </c>
      <c r="H10" s="81">
        <f t="shared" si="4"/>
        <v>8.540113941338973</v>
      </c>
      <c r="K10" s="4" t="s">
        <v>101</v>
      </c>
      <c r="M10" s="67" t="s">
        <v>102</v>
      </c>
      <c r="N10" s="68" t="s">
        <v>18</v>
      </c>
    </row>
    <row r="11" spans="2:14" ht="12.75">
      <c r="B11" s="6">
        <f t="shared" si="0"/>
        <v>2</v>
      </c>
      <c r="C11" s="6">
        <f t="shared" si="1"/>
        <v>2</v>
      </c>
      <c r="D11" s="35">
        <v>290</v>
      </c>
      <c r="E11" s="81">
        <f t="shared" si="2"/>
        <v>294.47603574329816</v>
      </c>
      <c r="F11" s="81">
        <f t="shared" si="5"/>
        <v>280.37347249080733</v>
      </c>
      <c r="G11" s="83">
        <f t="shared" si="3"/>
        <v>276.11179570894706</v>
      </c>
      <c r="H11" s="81">
        <f t="shared" si="4"/>
        <v>13.888204291052944</v>
      </c>
      <c r="K11" s="5" t="s">
        <v>104</v>
      </c>
      <c r="M11" s="67" t="s">
        <v>119</v>
      </c>
      <c r="N11" s="68" t="s">
        <v>120</v>
      </c>
    </row>
    <row r="12" spans="2:14" ht="12.75">
      <c r="B12" s="6">
        <f t="shared" si="0"/>
        <v>2</v>
      </c>
      <c r="C12" s="6">
        <f t="shared" si="1"/>
        <v>3</v>
      </c>
      <c r="D12" s="35">
        <v>262</v>
      </c>
      <c r="E12" s="81">
        <f t="shared" si="2"/>
        <v>290.0476032325916</v>
      </c>
      <c r="F12" s="81">
        <f t="shared" si="5"/>
        <v>283.1939851413055</v>
      </c>
      <c r="G12" s="83">
        <f t="shared" si="3"/>
        <v>255.80912677814126</v>
      </c>
      <c r="H12" s="81">
        <f t="shared" si="4"/>
        <v>6.1908732218587375</v>
      </c>
      <c r="M12" s="67" t="s">
        <v>121</v>
      </c>
      <c r="N12" s="68" t="s">
        <v>0</v>
      </c>
    </row>
    <row r="13" spans="2:14" ht="12.75">
      <c r="B13" s="6">
        <f t="shared" si="0"/>
        <v>2</v>
      </c>
      <c r="C13" s="6">
        <f t="shared" si="1"/>
        <v>4</v>
      </c>
      <c r="D13" s="35">
        <v>352</v>
      </c>
      <c r="E13" s="81">
        <f t="shared" si="2"/>
        <v>285.27433341437717</v>
      </c>
      <c r="F13" s="81">
        <f t="shared" si="5"/>
        <v>284.5647087595628</v>
      </c>
      <c r="G13" s="83">
        <f t="shared" si="3"/>
        <v>351.1243941384245</v>
      </c>
      <c r="H13" s="81">
        <f t="shared" si="4"/>
        <v>0.8756058615754796</v>
      </c>
      <c r="J13" s="4" t="str">
        <f>IF(TypeOfSeasonality="Quarterly","Quarter",IF(TypeOfSeasonality="Monthly","Month","Day"))</f>
        <v>Quarter</v>
      </c>
      <c r="K13" s="4" t="s">
        <v>109</v>
      </c>
      <c r="M13" s="67" t="s">
        <v>50</v>
      </c>
      <c r="N13" s="68" t="s">
        <v>1</v>
      </c>
    </row>
    <row r="14" spans="2:14" ht="13.5" thickBot="1">
      <c r="B14" s="6">
        <f t="shared" si="0"/>
        <v>3</v>
      </c>
      <c r="C14" s="6">
        <f t="shared" si="1"/>
        <v>1</v>
      </c>
      <c r="D14" s="35">
        <v>270</v>
      </c>
      <c r="E14" s="81">
        <f t="shared" si="2"/>
        <v>307.51708428246013</v>
      </c>
      <c r="F14" s="81">
        <f t="shared" si="5"/>
        <v>284.7066336905257</v>
      </c>
      <c r="G14" s="83">
        <f t="shared" si="3"/>
        <v>249.97242438028155</v>
      </c>
      <c r="H14" s="81">
        <f t="shared" si="4"/>
        <v>20.027575619718448</v>
      </c>
      <c r="J14" s="6">
        <f>IF(TypeOfSeasonality="Quarterly",1,IF(TypeOfSeasonality="Monthly","Jan","Mon"))</f>
        <v>1</v>
      </c>
      <c r="K14" s="93">
        <v>0.878</v>
      </c>
      <c r="M14" s="71" t="s">
        <v>106</v>
      </c>
      <c r="N14" s="72" t="s">
        <v>19</v>
      </c>
    </row>
    <row r="15" spans="2:11" ht="12.75">
      <c r="B15" s="6">
        <f t="shared" si="0"/>
        <v>3</v>
      </c>
      <c r="C15" s="6">
        <f t="shared" si="1"/>
        <v>2</v>
      </c>
      <c r="D15" s="35">
        <v>286</v>
      </c>
      <c r="E15" s="81">
        <f t="shared" si="2"/>
        <v>290.4142973192526</v>
      </c>
      <c r="F15" s="81">
        <f t="shared" si="5"/>
        <v>289.26872380891257</v>
      </c>
      <c r="G15" s="83">
        <f t="shared" si="3"/>
        <v>284.8718392070171</v>
      </c>
      <c r="H15" s="81">
        <f t="shared" si="4"/>
        <v>1.1281607929828965</v>
      </c>
      <c r="J15" s="6">
        <f>IF(TypeOfSeasonality="Quarterly",2,IF(TypeOfSeasonality="Monthly","Feb","Tue"))</f>
        <v>2</v>
      </c>
      <c r="K15" s="93">
        <v>0.9848</v>
      </c>
    </row>
    <row r="16" spans="2:11" ht="12.75">
      <c r="B16" s="6">
        <f t="shared" si="0"/>
        <v>3</v>
      </c>
      <c r="C16" s="6">
        <f t="shared" si="1"/>
        <v>3</v>
      </c>
      <c r="D16" s="35">
        <v>271</v>
      </c>
      <c r="E16" s="81">
        <f t="shared" si="2"/>
        <v>300.01107051920735</v>
      </c>
      <c r="F16" s="81">
        <f t="shared" si="5"/>
        <v>289.4978385109806</v>
      </c>
      <c r="G16" s="83">
        <f t="shared" si="3"/>
        <v>261.5033975269688</v>
      </c>
      <c r="H16" s="81">
        <f t="shared" si="4"/>
        <v>9.496602473031203</v>
      </c>
      <c r="J16" s="6">
        <f>IF(TypeOfSeasonality="Quarterly",3,IF(TypeOfSeasonality="Monthly","Mar","Wed"))</f>
        <v>3</v>
      </c>
      <c r="K16" s="93">
        <v>0.9033</v>
      </c>
    </row>
    <row r="17" spans="2:11" ht="12.75">
      <c r="B17" s="6">
        <f t="shared" si="0"/>
        <v>3</v>
      </c>
      <c r="C17" s="6">
        <f t="shared" si="1"/>
        <v>4</v>
      </c>
      <c r="D17" s="35">
        <v>378</v>
      </c>
      <c r="E17" s="81">
        <f t="shared" si="2"/>
        <v>306.3457330415755</v>
      </c>
      <c r="F17" s="81">
        <f t="shared" si="5"/>
        <v>291.600484912626</v>
      </c>
      <c r="G17" s="83">
        <f t="shared" si="3"/>
        <v>359.80583833368917</v>
      </c>
      <c r="H17" s="81">
        <f t="shared" si="4"/>
        <v>18.194161666310833</v>
      </c>
      <c r="J17" s="6">
        <f>IF(TypeOfSeasonality="Quarterly",4,IF(TypeOfSeasonality="Monthly","Apr","Thur"))</f>
        <v>4</v>
      </c>
      <c r="K17" s="93">
        <v>1.2339</v>
      </c>
    </row>
    <row r="18" spans="2:11" ht="12.75">
      <c r="B18" s="6">
        <f t="shared" si="0"/>
        <v>4</v>
      </c>
      <c r="C18" s="6">
        <f t="shared" si="1"/>
        <v>1</v>
      </c>
      <c r="D18" s="76"/>
      <c r="E18" s="81" t="e">
        <f t="shared" si="2"/>
        <v>#N/A</v>
      </c>
      <c r="F18" s="81">
        <f t="shared" si="5"/>
        <v>294.5495345384159</v>
      </c>
      <c r="G18" s="83">
        <f t="shared" si="3"/>
        <v>258.61449132472916</v>
      </c>
      <c r="H18" s="81">
        <f t="shared" si="4"/>
      </c>
      <c r="J18" s="6">
        <f>IF(TypeOfSeasonality="Quarterly","",IF(TypeOfSeasonality="Monthly","May","Fri"))</f>
      </c>
      <c r="K18" s="84">
        <v>1</v>
      </c>
    </row>
    <row r="19" spans="2:11" ht="12.75">
      <c r="B19" s="6">
        <f t="shared" si="0"/>
        <v>4</v>
      </c>
      <c r="C19" s="6">
        <f t="shared" si="1"/>
        <v>2</v>
      </c>
      <c r="D19" s="76"/>
      <c r="E19" s="81" t="e">
        <f t="shared" si="2"/>
        <v>#N/A</v>
      </c>
      <c r="F19" s="81" t="e">
        <f t="shared" si="5"/>
        <v>#N/A</v>
      </c>
      <c r="G19" s="83">
        <f t="shared" si="3"/>
      </c>
      <c r="H19" s="81">
        <f t="shared" si="4"/>
      </c>
      <c r="J19" s="6">
        <f>IF(TypeOfSeasonality="Monthly","June","")</f>
      </c>
      <c r="K19" s="84">
        <v>1</v>
      </c>
    </row>
    <row r="20" spans="2:11" ht="12.75">
      <c r="B20" s="6">
        <f t="shared" si="0"/>
        <v>4</v>
      </c>
      <c r="C20" s="6">
        <f t="shared" si="1"/>
        <v>3</v>
      </c>
      <c r="D20" s="5"/>
      <c r="E20" s="81" t="e">
        <f t="shared" si="2"/>
        <v>#N/A</v>
      </c>
      <c r="F20" s="81" t="e">
        <f t="shared" si="5"/>
        <v>#N/A</v>
      </c>
      <c r="G20" s="83">
        <f t="shared" si="3"/>
      </c>
      <c r="H20" s="81">
        <f t="shared" si="4"/>
      </c>
      <c r="J20" s="6">
        <f>IF(TypeOfSeasonality="Monthly","July","")</f>
      </c>
      <c r="K20" s="84">
        <v>1</v>
      </c>
    </row>
    <row r="21" spans="2:11" ht="12.75">
      <c r="B21" s="6">
        <f t="shared" si="0"/>
        <v>4</v>
      </c>
      <c r="C21" s="6">
        <f t="shared" si="1"/>
        <v>4</v>
      </c>
      <c r="D21" s="5"/>
      <c r="E21" s="81" t="e">
        <f t="shared" si="2"/>
        <v>#N/A</v>
      </c>
      <c r="F21" s="81" t="e">
        <f t="shared" si="5"/>
        <v>#N/A</v>
      </c>
      <c r="G21" s="83">
        <f t="shared" si="3"/>
      </c>
      <c r="H21" s="81">
        <f t="shared" si="4"/>
      </c>
      <c r="J21" s="6">
        <f>IF(TypeOfSeasonality="Monthly","Aug","")</f>
      </c>
      <c r="K21" s="84">
        <v>1</v>
      </c>
    </row>
    <row r="22" spans="2:11" ht="12.75">
      <c r="B22" s="6">
        <f t="shared" si="0"/>
        <v>5</v>
      </c>
      <c r="C22" s="6">
        <f t="shared" si="1"/>
        <v>1</v>
      </c>
      <c r="D22" s="5"/>
      <c r="E22" s="81" t="e">
        <f t="shared" si="2"/>
        <v>#N/A</v>
      </c>
      <c r="F22" s="81" t="e">
        <f t="shared" si="5"/>
        <v>#N/A</v>
      </c>
      <c r="G22" s="83">
        <f t="shared" si="3"/>
      </c>
      <c r="H22" s="81">
        <f t="shared" si="4"/>
      </c>
      <c r="J22" s="6">
        <f>IF(TypeOfSeasonality="Monthly","Sep","")</f>
      </c>
      <c r="K22" s="84">
        <v>1</v>
      </c>
    </row>
    <row r="23" spans="2:11" ht="12.75">
      <c r="B23" s="6">
        <f t="shared" si="0"/>
        <v>5</v>
      </c>
      <c r="C23" s="6">
        <f t="shared" si="1"/>
        <v>2</v>
      </c>
      <c r="D23" s="5"/>
      <c r="E23" s="81" t="e">
        <f t="shared" si="2"/>
        <v>#N/A</v>
      </c>
      <c r="F23" s="81" t="e">
        <f t="shared" si="5"/>
        <v>#N/A</v>
      </c>
      <c r="G23" s="83">
        <f t="shared" si="3"/>
      </c>
      <c r="H23" s="81">
        <f t="shared" si="4"/>
      </c>
      <c r="J23" s="6">
        <f>IF(TypeOfSeasonality="Monthly","Oct","")</f>
      </c>
      <c r="K23" s="84">
        <v>1</v>
      </c>
    </row>
    <row r="24" spans="2:11" ht="12.75">
      <c r="B24" s="6">
        <f t="shared" si="0"/>
        <v>5</v>
      </c>
      <c r="C24" s="6">
        <f t="shared" si="1"/>
        <v>3</v>
      </c>
      <c r="D24" s="5"/>
      <c r="E24" s="81" t="e">
        <f t="shared" si="2"/>
        <v>#N/A</v>
      </c>
      <c r="F24" s="81" t="e">
        <f t="shared" si="5"/>
        <v>#N/A</v>
      </c>
      <c r="G24" s="83">
        <f t="shared" si="3"/>
      </c>
      <c r="H24" s="81">
        <f t="shared" si="4"/>
      </c>
      <c r="J24" s="6">
        <f>IF(TypeOfSeasonality="Monthly","Nov","")</f>
      </c>
      <c r="K24" s="84">
        <v>1</v>
      </c>
    </row>
    <row r="25" spans="2:11" ht="12.75">
      <c r="B25" s="6">
        <f t="shared" si="0"/>
        <v>5</v>
      </c>
      <c r="C25" s="6">
        <f t="shared" si="1"/>
        <v>4</v>
      </c>
      <c r="D25" s="5"/>
      <c r="E25" s="81" t="e">
        <f t="shared" si="2"/>
        <v>#N/A</v>
      </c>
      <c r="F25" s="81" t="e">
        <f t="shared" si="5"/>
        <v>#N/A</v>
      </c>
      <c r="G25" s="83">
        <f t="shared" si="3"/>
      </c>
      <c r="H25" s="81">
        <f t="shared" si="4"/>
      </c>
      <c r="J25" s="6">
        <f>IF(TypeOfSeasonality="Monthly","Dec","")</f>
      </c>
      <c r="K25" s="84">
        <v>1</v>
      </c>
    </row>
    <row r="26" spans="2:8" ht="12.75">
      <c r="B26" s="6">
        <f t="shared" si="0"/>
        <v>6</v>
      </c>
      <c r="C26" s="6">
        <f t="shared" si="1"/>
        <v>1</v>
      </c>
      <c r="D26" s="5"/>
      <c r="E26" s="81" t="e">
        <f t="shared" si="2"/>
        <v>#N/A</v>
      </c>
      <c r="F26" s="81" t="e">
        <f t="shared" si="5"/>
        <v>#N/A</v>
      </c>
      <c r="G26" s="83">
        <f t="shared" si="3"/>
      </c>
      <c r="H26" s="81">
        <f t="shared" si="4"/>
      </c>
    </row>
    <row r="27" spans="2:10" ht="13.5" thickBot="1">
      <c r="B27" s="6">
        <f t="shared" si="0"/>
        <v>6</v>
      </c>
      <c r="C27" s="6">
        <f t="shared" si="1"/>
        <v>2</v>
      </c>
      <c r="D27" s="5"/>
      <c r="E27" s="81" t="e">
        <f t="shared" si="2"/>
        <v>#N/A</v>
      </c>
      <c r="F27" s="81" t="e">
        <f t="shared" si="5"/>
        <v>#N/A</v>
      </c>
      <c r="G27" s="83">
        <f t="shared" si="3"/>
      </c>
      <c r="H27" s="81">
        <f t="shared" si="4"/>
      </c>
      <c r="J27" s="2" t="s">
        <v>39</v>
      </c>
    </row>
    <row r="28" spans="2:11" ht="13.5" thickBot="1">
      <c r="B28" s="6">
        <f t="shared" si="0"/>
        <v>6</v>
      </c>
      <c r="C28" s="6">
        <f t="shared" si="1"/>
        <v>3</v>
      </c>
      <c r="D28" s="5"/>
      <c r="E28" s="81" t="e">
        <f t="shared" si="2"/>
        <v>#N/A</v>
      </c>
      <c r="F28" s="81" t="e">
        <f t="shared" si="5"/>
        <v>#N/A</v>
      </c>
      <c r="G28" s="83">
        <f t="shared" si="3"/>
      </c>
      <c r="H28" s="81">
        <f t="shared" si="4"/>
      </c>
      <c r="J28" s="85" t="s">
        <v>41</v>
      </c>
      <c r="K28" s="86">
        <f>AVERAGE(ForecastingError)</f>
        <v>7.934030218264527</v>
      </c>
    </row>
    <row r="29" spans="2:8" ht="12.75">
      <c r="B29" s="6">
        <f t="shared" si="0"/>
        <v>6</v>
      </c>
      <c r="C29" s="6">
        <f t="shared" si="1"/>
        <v>4</v>
      </c>
      <c r="D29" s="5"/>
      <c r="E29" s="81" t="e">
        <f t="shared" si="2"/>
        <v>#N/A</v>
      </c>
      <c r="F29" s="81" t="e">
        <f t="shared" si="5"/>
        <v>#N/A</v>
      </c>
      <c r="G29" s="83">
        <f t="shared" si="3"/>
      </c>
      <c r="H29" s="81">
        <f t="shared" si="4"/>
      </c>
    </row>
    <row r="30" spans="2:10" ht="13.5" thickBot="1">
      <c r="B30" s="6">
        <f t="shared" si="0"/>
        <v>7</v>
      </c>
      <c r="C30" s="6">
        <f t="shared" si="1"/>
        <v>1</v>
      </c>
      <c r="D30" s="5"/>
      <c r="E30" s="81" t="e">
        <f t="shared" si="2"/>
        <v>#N/A</v>
      </c>
      <c r="F30" s="81" t="e">
        <f t="shared" si="5"/>
        <v>#N/A</v>
      </c>
      <c r="G30" s="83">
        <f t="shared" si="3"/>
      </c>
      <c r="H30" s="81">
        <f t="shared" si="4"/>
      </c>
      <c r="J30" s="2" t="s">
        <v>46</v>
      </c>
    </row>
    <row r="31" spans="1:11" ht="13.5" thickBot="1">
      <c r="A31" s="6"/>
      <c r="B31" s="6">
        <f t="shared" si="0"/>
        <v>7</v>
      </c>
      <c r="C31" s="6">
        <f t="shared" si="1"/>
        <v>2</v>
      </c>
      <c r="D31" s="5"/>
      <c r="E31" s="81" t="e">
        <f t="shared" si="2"/>
        <v>#N/A</v>
      </c>
      <c r="F31" s="81" t="e">
        <f t="shared" si="5"/>
        <v>#N/A</v>
      </c>
      <c r="G31" s="83">
        <f t="shared" si="3"/>
      </c>
      <c r="H31" s="81">
        <f t="shared" si="4"/>
      </c>
      <c r="I31" s="6"/>
      <c r="J31" s="87" t="s">
        <v>49</v>
      </c>
      <c r="K31" s="94">
        <f>SUMSQ(ForecastingError)/COUNT(ForecastingError)</f>
        <v>105.51947801445344</v>
      </c>
    </row>
    <row r="32" spans="1:10" ht="12.75">
      <c r="A32" s="6"/>
      <c r="B32" s="6">
        <f t="shared" si="0"/>
        <v>7</v>
      </c>
      <c r="C32" s="6">
        <f t="shared" si="1"/>
        <v>3</v>
      </c>
      <c r="D32" s="5"/>
      <c r="E32" s="81" t="e">
        <f t="shared" si="2"/>
        <v>#N/A</v>
      </c>
      <c r="F32" s="81" t="e">
        <f t="shared" si="5"/>
        <v>#N/A</v>
      </c>
      <c r="G32" s="83">
        <f t="shared" si="3"/>
      </c>
      <c r="H32" s="81">
        <f t="shared" si="4"/>
      </c>
      <c r="I32" s="6"/>
      <c r="J32" s="6"/>
    </row>
    <row r="33" spans="1:10" ht="12.75">
      <c r="A33" s="6"/>
      <c r="B33" s="6">
        <f t="shared" si="0"/>
        <v>7</v>
      </c>
      <c r="C33" s="6">
        <f t="shared" si="1"/>
        <v>4</v>
      </c>
      <c r="D33" s="5"/>
      <c r="E33" s="81" t="e">
        <f t="shared" si="2"/>
        <v>#N/A</v>
      </c>
      <c r="F33" s="81" t="e">
        <f t="shared" si="5"/>
        <v>#N/A</v>
      </c>
      <c r="G33" s="83">
        <f t="shared" si="3"/>
      </c>
      <c r="H33" s="81">
        <f t="shared" si="4"/>
      </c>
      <c r="I33" s="6"/>
      <c r="J33" s="6"/>
    </row>
    <row r="34" spans="1:10" ht="12.75">
      <c r="A34" s="6"/>
      <c r="B34" s="6">
        <f t="shared" si="0"/>
        <v>8</v>
      </c>
      <c r="C34" s="6">
        <f t="shared" si="1"/>
        <v>1</v>
      </c>
      <c r="D34" s="5"/>
      <c r="E34" s="81" t="e">
        <f t="shared" si="2"/>
        <v>#N/A</v>
      </c>
      <c r="F34" s="81" t="e">
        <f t="shared" si="5"/>
        <v>#N/A</v>
      </c>
      <c r="G34" s="83">
        <f t="shared" si="3"/>
      </c>
      <c r="H34" s="81">
        <f t="shared" si="4"/>
      </c>
      <c r="I34" s="6"/>
      <c r="J34" s="6"/>
    </row>
    <row r="35" spans="1:10" ht="12.75">
      <c r="A35" s="6"/>
      <c r="B35" s="6">
        <f t="shared" si="0"/>
        <v>8</v>
      </c>
      <c r="C35" s="6">
        <f t="shared" si="1"/>
        <v>2</v>
      </c>
      <c r="D35" s="5"/>
      <c r="E35" s="81" t="e">
        <f t="shared" si="2"/>
        <v>#N/A</v>
      </c>
      <c r="F35" s="81" t="e">
        <f t="shared" si="5"/>
        <v>#N/A</v>
      </c>
      <c r="G35" s="83">
        <f t="shared" si="3"/>
      </c>
      <c r="H35" s="81">
        <f t="shared" si="4"/>
      </c>
      <c r="I35" s="6"/>
      <c r="J35" s="6"/>
    </row>
    <row r="36" spans="1:10" ht="12.75">
      <c r="A36" s="6"/>
      <c r="B36" s="6">
        <f t="shared" si="0"/>
        <v>8</v>
      </c>
      <c r="C36" s="6">
        <f t="shared" si="1"/>
        <v>3</v>
      </c>
      <c r="D36" s="5"/>
      <c r="E36" s="81" t="e">
        <f t="shared" si="2"/>
        <v>#N/A</v>
      </c>
      <c r="F36" s="81" t="e">
        <f t="shared" si="5"/>
        <v>#N/A</v>
      </c>
      <c r="G36" s="83">
        <f t="shared" si="3"/>
      </c>
      <c r="H36" s="81">
        <f t="shared" si="4"/>
      </c>
      <c r="I36" s="6"/>
      <c r="J36" s="6"/>
    </row>
    <row r="37" spans="2:8" ht="12.75">
      <c r="B37" s="6">
        <f t="shared" si="0"/>
        <v>8</v>
      </c>
      <c r="C37" s="6">
        <f t="shared" si="1"/>
        <v>4</v>
      </c>
      <c r="D37" s="5"/>
      <c r="E37" s="81" t="e">
        <f t="shared" si="2"/>
        <v>#N/A</v>
      </c>
      <c r="F37" s="81" t="e">
        <f t="shared" si="5"/>
        <v>#N/A</v>
      </c>
      <c r="G37" s="83">
        <f t="shared" si="3"/>
      </c>
      <c r="H37" s="81">
        <f t="shared" si="4"/>
      </c>
    </row>
    <row r="38" spans="2:8" ht="12.75">
      <c r="B38" s="6">
        <f aca="true" t="shared" si="6" ref="B38:B69">IF(TypeOfSeasonality="Quarterly",TRUNC((ROW(B38)-2)/4),IF(TypeOfSeasonality="Monthly",TRUNC((ROW(B38)+6)/12),TRUNC((ROW(B38)-1)/5)))</f>
        <v>9</v>
      </c>
      <c r="C38" s="6">
        <f aca="true" t="shared" si="7" ref="C38:C69">IF(TypeOfSeasonality="Quarterly",INDEX($J$14:$J$17,MOD(ROW(B38)+2,4)+1,1),IF(TypeOfSeasonality="Monthly",INDEX($J$14:$J$25,MOD(ROW(B38)-6,12)+1,1),INDEX($J$14:$J$18,MOD(ROW(B38)-1,5)+1,1)))</f>
        <v>1</v>
      </c>
      <c r="D38" s="5"/>
      <c r="E38" s="81" t="e">
        <f aca="true" t="shared" si="8" ref="E38:E69">IF(ISNUMBER(TrueValue),TrueValue/VLOOKUP(C38,$J$14:$K$25,2,FALSE),NA())</f>
        <v>#N/A</v>
      </c>
      <c r="F38" s="81" t="e">
        <f t="shared" si="5"/>
        <v>#N/A</v>
      </c>
      <c r="G38" s="83">
        <f aca="true" t="shared" si="9" ref="G38:G69">IF(ISNUMBER(SeasonallyAdjustedForecast),SeasonallyAdjustedForecast*VLOOKUP(C38,$J$14:$K$25,2,FALSE),"")</f>
      </c>
      <c r="H38" s="81">
        <f aca="true" t="shared" si="10" ref="H38:H69">IF(AND(ISNUMBER(TrueValue),ISNUMBER(ActualForecast)),ABS(TrueValue-ActualForecast),"")</f>
      </c>
    </row>
    <row r="39" spans="2:8" ht="12.75">
      <c r="B39" s="6">
        <f t="shared" si="6"/>
        <v>9</v>
      </c>
      <c r="C39" s="6">
        <f t="shared" si="7"/>
        <v>2</v>
      </c>
      <c r="D39" s="5"/>
      <c r="E39" s="81" t="e">
        <f t="shared" si="8"/>
        <v>#N/A</v>
      </c>
      <c r="F39" s="81" t="e">
        <f aca="true" t="shared" si="11" ref="F39:F75">IF(ISNUMBER(D38),Alpha*E38+(1-Alpha)*F38,NA())</f>
        <v>#N/A</v>
      </c>
      <c r="G39" s="83">
        <f t="shared" si="9"/>
      </c>
      <c r="H39" s="81">
        <f t="shared" si="10"/>
      </c>
    </row>
    <row r="40" spans="2:8" ht="12.75">
      <c r="B40" s="6">
        <f t="shared" si="6"/>
        <v>9</v>
      </c>
      <c r="C40" s="6">
        <f t="shared" si="7"/>
        <v>3</v>
      </c>
      <c r="D40" s="5"/>
      <c r="E40" s="81" t="e">
        <f t="shared" si="8"/>
        <v>#N/A</v>
      </c>
      <c r="F40" s="81" t="e">
        <f t="shared" si="11"/>
        <v>#N/A</v>
      </c>
      <c r="G40" s="83">
        <f t="shared" si="9"/>
      </c>
      <c r="H40" s="81">
        <f t="shared" si="10"/>
      </c>
    </row>
    <row r="41" spans="2:8" ht="12.75">
      <c r="B41" s="6">
        <f t="shared" si="6"/>
        <v>9</v>
      </c>
      <c r="C41" s="6">
        <f t="shared" si="7"/>
        <v>4</v>
      </c>
      <c r="D41" s="5"/>
      <c r="E41" s="81" t="e">
        <f t="shared" si="8"/>
        <v>#N/A</v>
      </c>
      <c r="F41" s="81" t="e">
        <f t="shared" si="11"/>
        <v>#N/A</v>
      </c>
      <c r="G41" s="83">
        <f t="shared" si="9"/>
      </c>
      <c r="H41" s="81">
        <f t="shared" si="10"/>
      </c>
    </row>
    <row r="42" spans="2:8" ht="12.75">
      <c r="B42" s="6">
        <f t="shared" si="6"/>
        <v>10</v>
      </c>
      <c r="C42" s="6">
        <f t="shared" si="7"/>
        <v>1</v>
      </c>
      <c r="D42" s="5"/>
      <c r="E42" s="81" t="e">
        <f t="shared" si="8"/>
        <v>#N/A</v>
      </c>
      <c r="F42" s="81" t="e">
        <f t="shared" si="11"/>
        <v>#N/A</v>
      </c>
      <c r="G42" s="83">
        <f t="shared" si="9"/>
      </c>
      <c r="H42" s="81">
        <f t="shared" si="10"/>
      </c>
    </row>
    <row r="43" spans="2:8" ht="12.75">
      <c r="B43" s="6">
        <f t="shared" si="6"/>
        <v>10</v>
      </c>
      <c r="C43" s="6">
        <f t="shared" si="7"/>
        <v>2</v>
      </c>
      <c r="D43" s="5"/>
      <c r="E43" s="81" t="e">
        <f t="shared" si="8"/>
        <v>#N/A</v>
      </c>
      <c r="F43" s="81" t="e">
        <f t="shared" si="11"/>
        <v>#N/A</v>
      </c>
      <c r="G43" s="83">
        <f t="shared" si="9"/>
      </c>
      <c r="H43" s="81">
        <f t="shared" si="10"/>
      </c>
    </row>
    <row r="44" spans="2:8" ht="12.75">
      <c r="B44" s="6">
        <f t="shared" si="6"/>
        <v>10</v>
      </c>
      <c r="C44" s="6">
        <f t="shared" si="7"/>
        <v>3</v>
      </c>
      <c r="D44" s="5"/>
      <c r="E44" s="81" t="e">
        <f t="shared" si="8"/>
        <v>#N/A</v>
      </c>
      <c r="F44" s="81" t="e">
        <f t="shared" si="11"/>
        <v>#N/A</v>
      </c>
      <c r="G44" s="83">
        <f t="shared" si="9"/>
      </c>
      <c r="H44" s="81">
        <f t="shared" si="10"/>
      </c>
    </row>
    <row r="45" spans="2:8" ht="12.75">
      <c r="B45" s="6">
        <f t="shared" si="6"/>
        <v>10</v>
      </c>
      <c r="C45" s="6">
        <f t="shared" si="7"/>
        <v>4</v>
      </c>
      <c r="D45" s="5"/>
      <c r="E45" s="81" t="e">
        <f t="shared" si="8"/>
        <v>#N/A</v>
      </c>
      <c r="F45" s="81" t="e">
        <f t="shared" si="11"/>
        <v>#N/A</v>
      </c>
      <c r="G45" s="83">
        <f t="shared" si="9"/>
      </c>
      <c r="H45" s="81">
        <f t="shared" si="10"/>
      </c>
    </row>
    <row r="46" spans="2:8" ht="12.75">
      <c r="B46" s="6">
        <f t="shared" si="6"/>
        <v>11</v>
      </c>
      <c r="C46" s="6">
        <f t="shared" si="7"/>
        <v>1</v>
      </c>
      <c r="D46" s="5"/>
      <c r="E46" s="81" t="e">
        <f t="shared" si="8"/>
        <v>#N/A</v>
      </c>
      <c r="F46" s="81" t="e">
        <f t="shared" si="11"/>
        <v>#N/A</v>
      </c>
      <c r="G46" s="83">
        <f t="shared" si="9"/>
      </c>
      <c r="H46" s="81">
        <f t="shared" si="10"/>
      </c>
    </row>
    <row r="47" spans="2:8" ht="12.75">
      <c r="B47" s="6">
        <f t="shared" si="6"/>
        <v>11</v>
      </c>
      <c r="C47" s="6">
        <f t="shared" si="7"/>
        <v>2</v>
      </c>
      <c r="D47" s="5"/>
      <c r="E47" s="81" t="e">
        <f t="shared" si="8"/>
        <v>#N/A</v>
      </c>
      <c r="F47" s="81" t="e">
        <f t="shared" si="11"/>
        <v>#N/A</v>
      </c>
      <c r="G47" s="83">
        <f t="shared" si="9"/>
      </c>
      <c r="H47" s="81">
        <f t="shared" si="10"/>
      </c>
    </row>
    <row r="48" spans="2:8" ht="12.75">
      <c r="B48" s="6">
        <f t="shared" si="6"/>
        <v>11</v>
      </c>
      <c r="C48" s="6">
        <f t="shared" si="7"/>
        <v>3</v>
      </c>
      <c r="D48" s="5"/>
      <c r="E48" s="81" t="e">
        <f t="shared" si="8"/>
        <v>#N/A</v>
      </c>
      <c r="F48" s="81" t="e">
        <f t="shared" si="11"/>
        <v>#N/A</v>
      </c>
      <c r="G48" s="83">
        <f t="shared" si="9"/>
      </c>
      <c r="H48" s="81">
        <f t="shared" si="10"/>
      </c>
    </row>
    <row r="49" spans="2:8" ht="12.75">
      <c r="B49" s="6">
        <f t="shared" si="6"/>
        <v>11</v>
      </c>
      <c r="C49" s="6">
        <f t="shared" si="7"/>
        <v>4</v>
      </c>
      <c r="D49" s="5"/>
      <c r="E49" s="81" t="e">
        <f t="shared" si="8"/>
        <v>#N/A</v>
      </c>
      <c r="F49" s="81" t="e">
        <f t="shared" si="11"/>
        <v>#N/A</v>
      </c>
      <c r="G49" s="83">
        <f t="shared" si="9"/>
      </c>
      <c r="H49" s="81">
        <f t="shared" si="10"/>
      </c>
    </row>
    <row r="50" spans="2:8" ht="12.75">
      <c r="B50" s="6">
        <f t="shared" si="6"/>
        <v>12</v>
      </c>
      <c r="C50" s="6">
        <f t="shared" si="7"/>
        <v>1</v>
      </c>
      <c r="D50" s="5"/>
      <c r="E50" s="81" t="e">
        <f t="shared" si="8"/>
        <v>#N/A</v>
      </c>
      <c r="F50" s="81" t="e">
        <f t="shared" si="11"/>
        <v>#N/A</v>
      </c>
      <c r="G50" s="83">
        <f t="shared" si="9"/>
      </c>
      <c r="H50" s="81">
        <f t="shared" si="10"/>
      </c>
    </row>
    <row r="51" spans="2:8" ht="12.75">
      <c r="B51" s="6">
        <f t="shared" si="6"/>
        <v>12</v>
      </c>
      <c r="C51" s="6">
        <f t="shared" si="7"/>
        <v>2</v>
      </c>
      <c r="D51" s="5"/>
      <c r="E51" s="81" t="e">
        <f t="shared" si="8"/>
        <v>#N/A</v>
      </c>
      <c r="F51" s="81" t="e">
        <f t="shared" si="11"/>
        <v>#N/A</v>
      </c>
      <c r="G51" s="83">
        <f t="shared" si="9"/>
      </c>
      <c r="H51" s="81">
        <f t="shared" si="10"/>
      </c>
    </row>
    <row r="52" spans="2:8" ht="12.75">
      <c r="B52" s="6">
        <f t="shared" si="6"/>
        <v>12</v>
      </c>
      <c r="C52" s="6">
        <f t="shared" si="7"/>
        <v>3</v>
      </c>
      <c r="D52" s="5"/>
      <c r="E52" s="81" t="e">
        <f t="shared" si="8"/>
        <v>#N/A</v>
      </c>
      <c r="F52" s="81" t="e">
        <f t="shared" si="11"/>
        <v>#N/A</v>
      </c>
      <c r="G52" s="83">
        <f t="shared" si="9"/>
      </c>
      <c r="H52" s="81">
        <f t="shared" si="10"/>
      </c>
    </row>
    <row r="53" spans="2:8" ht="12.75">
      <c r="B53" s="6">
        <f t="shared" si="6"/>
        <v>12</v>
      </c>
      <c r="C53" s="6">
        <f t="shared" si="7"/>
        <v>4</v>
      </c>
      <c r="D53" s="5"/>
      <c r="E53" s="81" t="e">
        <f t="shared" si="8"/>
        <v>#N/A</v>
      </c>
      <c r="F53" s="81" t="e">
        <f t="shared" si="11"/>
        <v>#N/A</v>
      </c>
      <c r="G53" s="83">
        <f t="shared" si="9"/>
      </c>
      <c r="H53" s="81">
        <f t="shared" si="10"/>
      </c>
    </row>
    <row r="54" spans="2:8" ht="12.75">
      <c r="B54" s="6">
        <f t="shared" si="6"/>
        <v>13</v>
      </c>
      <c r="C54" s="6">
        <f t="shared" si="7"/>
        <v>1</v>
      </c>
      <c r="D54" s="5"/>
      <c r="E54" s="81" t="e">
        <f t="shared" si="8"/>
        <v>#N/A</v>
      </c>
      <c r="F54" s="81" t="e">
        <f t="shared" si="11"/>
        <v>#N/A</v>
      </c>
      <c r="G54" s="83">
        <f t="shared" si="9"/>
      </c>
      <c r="H54" s="81">
        <f t="shared" si="10"/>
      </c>
    </row>
    <row r="55" spans="2:8" ht="12.75">
      <c r="B55" s="6">
        <f t="shared" si="6"/>
        <v>13</v>
      </c>
      <c r="C55" s="6">
        <f t="shared" si="7"/>
        <v>2</v>
      </c>
      <c r="D55" s="5"/>
      <c r="E55" s="81" t="e">
        <f t="shared" si="8"/>
        <v>#N/A</v>
      </c>
      <c r="F55" s="81" t="e">
        <f t="shared" si="11"/>
        <v>#N/A</v>
      </c>
      <c r="G55" s="83">
        <f t="shared" si="9"/>
      </c>
      <c r="H55" s="81">
        <f t="shared" si="10"/>
      </c>
    </row>
    <row r="56" spans="2:8" ht="12.75">
      <c r="B56" s="6">
        <f t="shared" si="6"/>
        <v>13</v>
      </c>
      <c r="C56" s="6">
        <f t="shared" si="7"/>
        <v>3</v>
      </c>
      <c r="D56" s="5"/>
      <c r="E56" s="81" t="e">
        <f t="shared" si="8"/>
        <v>#N/A</v>
      </c>
      <c r="F56" s="81" t="e">
        <f t="shared" si="11"/>
        <v>#N/A</v>
      </c>
      <c r="G56" s="83">
        <f t="shared" si="9"/>
      </c>
      <c r="H56" s="81">
        <f t="shared" si="10"/>
      </c>
    </row>
    <row r="57" spans="2:8" ht="12.75">
      <c r="B57" s="6">
        <f t="shared" si="6"/>
        <v>13</v>
      </c>
      <c r="C57" s="6">
        <f t="shared" si="7"/>
        <v>4</v>
      </c>
      <c r="D57" s="5"/>
      <c r="E57" s="81" t="e">
        <f t="shared" si="8"/>
        <v>#N/A</v>
      </c>
      <c r="F57" s="81" t="e">
        <f t="shared" si="11"/>
        <v>#N/A</v>
      </c>
      <c r="G57" s="83">
        <f t="shared" si="9"/>
      </c>
      <c r="H57" s="81">
        <f t="shared" si="10"/>
      </c>
    </row>
    <row r="58" spans="2:8" ht="12.75">
      <c r="B58" s="6">
        <f t="shared" si="6"/>
        <v>14</v>
      </c>
      <c r="C58" s="6">
        <f t="shared" si="7"/>
        <v>1</v>
      </c>
      <c r="D58" s="5"/>
      <c r="E58" s="81" t="e">
        <f t="shared" si="8"/>
        <v>#N/A</v>
      </c>
      <c r="F58" s="81" t="e">
        <f t="shared" si="11"/>
        <v>#N/A</v>
      </c>
      <c r="G58" s="83">
        <f t="shared" si="9"/>
      </c>
      <c r="H58" s="81">
        <f t="shared" si="10"/>
      </c>
    </row>
    <row r="59" spans="2:8" ht="12.75">
      <c r="B59" s="6">
        <f t="shared" si="6"/>
        <v>14</v>
      </c>
      <c r="C59" s="6">
        <f t="shared" si="7"/>
        <v>2</v>
      </c>
      <c r="D59" s="5"/>
      <c r="E59" s="81" t="e">
        <f t="shared" si="8"/>
        <v>#N/A</v>
      </c>
      <c r="F59" s="81" t="e">
        <f t="shared" si="11"/>
        <v>#N/A</v>
      </c>
      <c r="G59" s="83">
        <f t="shared" si="9"/>
      </c>
      <c r="H59" s="81">
        <f t="shared" si="10"/>
      </c>
    </row>
    <row r="60" spans="2:8" ht="12.75">
      <c r="B60" s="6">
        <f t="shared" si="6"/>
        <v>14</v>
      </c>
      <c r="C60" s="6">
        <f t="shared" si="7"/>
        <v>3</v>
      </c>
      <c r="D60" s="5"/>
      <c r="E60" s="81" t="e">
        <f t="shared" si="8"/>
        <v>#N/A</v>
      </c>
      <c r="F60" s="81" t="e">
        <f t="shared" si="11"/>
        <v>#N/A</v>
      </c>
      <c r="G60" s="83">
        <f t="shared" si="9"/>
      </c>
      <c r="H60" s="81">
        <f t="shared" si="10"/>
      </c>
    </row>
    <row r="61" spans="2:8" ht="12.75">
      <c r="B61" s="6">
        <f t="shared" si="6"/>
        <v>14</v>
      </c>
      <c r="C61" s="6">
        <f t="shared" si="7"/>
        <v>4</v>
      </c>
      <c r="D61" s="5"/>
      <c r="E61" s="81" t="e">
        <f t="shared" si="8"/>
        <v>#N/A</v>
      </c>
      <c r="F61" s="81" t="e">
        <f t="shared" si="11"/>
        <v>#N/A</v>
      </c>
      <c r="G61" s="83">
        <f t="shared" si="9"/>
      </c>
      <c r="H61" s="81">
        <f t="shared" si="10"/>
      </c>
    </row>
    <row r="62" spans="2:8" ht="12.75">
      <c r="B62" s="6">
        <f t="shared" si="6"/>
        <v>15</v>
      </c>
      <c r="C62" s="6">
        <f t="shared" si="7"/>
        <v>1</v>
      </c>
      <c r="D62" s="5"/>
      <c r="E62" s="81" t="e">
        <f t="shared" si="8"/>
        <v>#N/A</v>
      </c>
      <c r="F62" s="81" t="e">
        <f t="shared" si="11"/>
        <v>#N/A</v>
      </c>
      <c r="G62" s="83">
        <f t="shared" si="9"/>
      </c>
      <c r="H62" s="81">
        <f t="shared" si="10"/>
      </c>
    </row>
    <row r="63" spans="2:8" ht="12.75">
      <c r="B63" s="6">
        <f t="shared" si="6"/>
        <v>15</v>
      </c>
      <c r="C63" s="6">
        <f t="shared" si="7"/>
        <v>2</v>
      </c>
      <c r="D63" s="5"/>
      <c r="E63" s="81" t="e">
        <f t="shared" si="8"/>
        <v>#N/A</v>
      </c>
      <c r="F63" s="81" t="e">
        <f t="shared" si="11"/>
        <v>#N/A</v>
      </c>
      <c r="G63" s="83">
        <f t="shared" si="9"/>
      </c>
      <c r="H63" s="81">
        <f t="shared" si="10"/>
      </c>
    </row>
    <row r="64" spans="2:8" ht="12.75">
      <c r="B64" s="6">
        <f t="shared" si="6"/>
        <v>15</v>
      </c>
      <c r="C64" s="6">
        <f t="shared" si="7"/>
        <v>3</v>
      </c>
      <c r="D64" s="5"/>
      <c r="E64" s="81" t="e">
        <f t="shared" si="8"/>
        <v>#N/A</v>
      </c>
      <c r="F64" s="81" t="e">
        <f t="shared" si="11"/>
        <v>#N/A</v>
      </c>
      <c r="G64" s="83">
        <f t="shared" si="9"/>
      </c>
      <c r="H64" s="81">
        <f t="shared" si="10"/>
      </c>
    </row>
    <row r="65" spans="2:8" ht="12.75">
      <c r="B65" s="6">
        <f t="shared" si="6"/>
        <v>15</v>
      </c>
      <c r="C65" s="6">
        <f t="shared" si="7"/>
        <v>4</v>
      </c>
      <c r="D65" s="5"/>
      <c r="E65" s="81" t="e">
        <f t="shared" si="8"/>
        <v>#N/A</v>
      </c>
      <c r="F65" s="81" t="e">
        <f t="shared" si="11"/>
        <v>#N/A</v>
      </c>
      <c r="G65" s="83">
        <f t="shared" si="9"/>
      </c>
      <c r="H65" s="81">
        <f t="shared" si="10"/>
      </c>
    </row>
    <row r="66" spans="2:8" ht="12.75">
      <c r="B66" s="6">
        <f t="shared" si="6"/>
        <v>16</v>
      </c>
      <c r="C66" s="6">
        <f t="shared" si="7"/>
        <v>1</v>
      </c>
      <c r="D66" s="5"/>
      <c r="E66" s="81" t="e">
        <f t="shared" si="8"/>
        <v>#N/A</v>
      </c>
      <c r="F66" s="81" t="e">
        <f t="shared" si="11"/>
        <v>#N/A</v>
      </c>
      <c r="G66" s="83">
        <f t="shared" si="9"/>
      </c>
      <c r="H66" s="81">
        <f t="shared" si="10"/>
      </c>
    </row>
    <row r="67" spans="2:8" ht="12.75">
      <c r="B67" s="6">
        <f t="shared" si="6"/>
        <v>16</v>
      </c>
      <c r="C67" s="6">
        <f t="shared" si="7"/>
        <v>2</v>
      </c>
      <c r="D67" s="5"/>
      <c r="E67" s="81" t="e">
        <f t="shared" si="8"/>
        <v>#N/A</v>
      </c>
      <c r="F67" s="81" t="e">
        <f t="shared" si="11"/>
        <v>#N/A</v>
      </c>
      <c r="G67" s="83">
        <f t="shared" si="9"/>
      </c>
      <c r="H67" s="81">
        <f t="shared" si="10"/>
      </c>
    </row>
    <row r="68" spans="2:8" ht="12.75">
      <c r="B68" s="6">
        <f t="shared" si="6"/>
        <v>16</v>
      </c>
      <c r="C68" s="6">
        <f t="shared" si="7"/>
        <v>3</v>
      </c>
      <c r="D68" s="5"/>
      <c r="E68" s="81" t="e">
        <f t="shared" si="8"/>
        <v>#N/A</v>
      </c>
      <c r="F68" s="81" t="e">
        <f t="shared" si="11"/>
        <v>#N/A</v>
      </c>
      <c r="G68" s="83">
        <f t="shared" si="9"/>
      </c>
      <c r="H68" s="81">
        <f t="shared" si="10"/>
      </c>
    </row>
    <row r="69" spans="2:8" ht="12.75">
      <c r="B69" s="6">
        <f t="shared" si="6"/>
        <v>16</v>
      </c>
      <c r="C69" s="6">
        <f t="shared" si="7"/>
        <v>4</v>
      </c>
      <c r="D69" s="5"/>
      <c r="E69" s="81" t="e">
        <f t="shared" si="8"/>
        <v>#N/A</v>
      </c>
      <c r="F69" s="81" t="e">
        <f t="shared" si="11"/>
        <v>#N/A</v>
      </c>
      <c r="G69" s="83">
        <f t="shared" si="9"/>
      </c>
      <c r="H69" s="81">
        <f t="shared" si="10"/>
      </c>
    </row>
    <row r="70" spans="2:8" ht="12.75">
      <c r="B70" s="6">
        <f aca="true" t="shared" si="12" ref="B70:B75">IF(TypeOfSeasonality="Quarterly",TRUNC((ROW(B70)-2)/4),IF(TypeOfSeasonality="Monthly",TRUNC((ROW(B70)+6)/12),TRUNC((ROW(B70)-1)/5)))</f>
        <v>17</v>
      </c>
      <c r="C70" s="6">
        <f aca="true" t="shared" si="13" ref="C70:C75">IF(TypeOfSeasonality="Quarterly",INDEX($J$14:$J$17,MOD(ROW(B70)+2,4)+1,1),IF(TypeOfSeasonality="Monthly",INDEX($J$14:$J$25,MOD(ROW(B70)-6,12)+1,1),INDEX($J$14:$J$18,MOD(ROW(B70)-1,5)+1,1)))</f>
        <v>1</v>
      </c>
      <c r="D70" s="5"/>
      <c r="E70" s="81" t="e">
        <f aca="true" t="shared" si="14" ref="E70:E75">IF(ISNUMBER(TrueValue),TrueValue/VLOOKUP(C70,$J$14:$K$25,2,FALSE),NA())</f>
        <v>#N/A</v>
      </c>
      <c r="F70" s="81" t="e">
        <f t="shared" si="11"/>
        <v>#N/A</v>
      </c>
      <c r="G70" s="83">
        <f aca="true" t="shared" si="15" ref="G70:G75">IF(ISNUMBER(SeasonallyAdjustedForecast),SeasonallyAdjustedForecast*VLOOKUP(C70,$J$14:$K$25,2,FALSE),"")</f>
      </c>
      <c r="H70" s="81">
        <f aca="true" t="shared" si="16" ref="H70:H75">IF(AND(ISNUMBER(TrueValue),ISNUMBER(ActualForecast)),ABS(TrueValue-ActualForecast),"")</f>
      </c>
    </row>
    <row r="71" spans="2:8" ht="12.75">
      <c r="B71" s="6">
        <f t="shared" si="12"/>
        <v>17</v>
      </c>
      <c r="C71" s="6">
        <f t="shared" si="13"/>
        <v>2</v>
      </c>
      <c r="D71" s="5"/>
      <c r="E71" s="81" t="e">
        <f t="shared" si="14"/>
        <v>#N/A</v>
      </c>
      <c r="F71" s="81" t="e">
        <f t="shared" si="11"/>
        <v>#N/A</v>
      </c>
      <c r="G71" s="83">
        <f t="shared" si="15"/>
      </c>
      <c r="H71" s="81">
        <f t="shared" si="16"/>
      </c>
    </row>
    <row r="72" spans="2:8" ht="12.75">
      <c r="B72" s="6">
        <f t="shared" si="12"/>
        <v>17</v>
      </c>
      <c r="C72" s="6">
        <f t="shared" si="13"/>
        <v>3</v>
      </c>
      <c r="D72" s="5"/>
      <c r="E72" s="81" t="e">
        <f t="shared" si="14"/>
        <v>#N/A</v>
      </c>
      <c r="F72" s="81" t="e">
        <f t="shared" si="11"/>
        <v>#N/A</v>
      </c>
      <c r="G72" s="83">
        <f t="shared" si="15"/>
      </c>
      <c r="H72" s="81">
        <f t="shared" si="16"/>
      </c>
    </row>
    <row r="73" spans="2:8" ht="12.75">
      <c r="B73" s="6">
        <f t="shared" si="12"/>
        <v>17</v>
      </c>
      <c r="C73" s="6">
        <f t="shared" si="13"/>
        <v>4</v>
      </c>
      <c r="D73" s="5"/>
      <c r="E73" s="81" t="e">
        <f t="shared" si="14"/>
        <v>#N/A</v>
      </c>
      <c r="F73" s="81" t="e">
        <f t="shared" si="11"/>
        <v>#N/A</v>
      </c>
      <c r="G73" s="83">
        <f t="shared" si="15"/>
      </c>
      <c r="H73" s="81">
        <f t="shared" si="16"/>
      </c>
    </row>
    <row r="74" spans="2:8" ht="12.75">
      <c r="B74" s="6">
        <f t="shared" si="12"/>
        <v>18</v>
      </c>
      <c r="C74" s="6">
        <f t="shared" si="13"/>
        <v>1</v>
      </c>
      <c r="D74" s="5"/>
      <c r="E74" s="81" t="e">
        <f t="shared" si="14"/>
        <v>#N/A</v>
      </c>
      <c r="F74" s="81" t="e">
        <f t="shared" si="11"/>
        <v>#N/A</v>
      </c>
      <c r="G74" s="83">
        <f t="shared" si="15"/>
      </c>
      <c r="H74" s="81">
        <f t="shared" si="16"/>
      </c>
    </row>
    <row r="75" spans="2:8" ht="13.5" thickBot="1">
      <c r="B75" s="6">
        <f t="shared" si="12"/>
        <v>18</v>
      </c>
      <c r="C75" s="6">
        <f t="shared" si="13"/>
        <v>2</v>
      </c>
      <c r="D75" s="5"/>
      <c r="E75" s="81" t="e">
        <f t="shared" si="14"/>
        <v>#N/A</v>
      </c>
      <c r="F75" s="81" t="e">
        <f t="shared" si="11"/>
        <v>#N/A</v>
      </c>
      <c r="G75" s="89">
        <f t="shared" si="15"/>
      </c>
      <c r="H75" s="81">
        <f t="shared" si="16"/>
      </c>
    </row>
    <row r="76" spans="2:8" ht="12.75">
      <c r="B76" s="6"/>
      <c r="C76" s="6"/>
      <c r="D76" s="6"/>
      <c r="E76" s="6"/>
      <c r="F76" s="6"/>
      <c r="G76" s="6"/>
      <c r="H76" s="6"/>
    </row>
  </sheetData>
  <conditionalFormatting sqref="E6:E75">
    <cfRule type="expression" priority="1" dxfId="3" stopIfTrue="1">
      <formula>NOT(ISNUMBER(D6))</formula>
    </cfRule>
  </conditionalFormatting>
  <conditionalFormatting sqref="F6:F75">
    <cfRule type="expression" priority="2" dxfId="3" stopIfTrue="1">
      <formula>NOT(ISNUMBER(F6))</formula>
    </cfRule>
  </conditionalFormatting>
  <conditionalFormatting sqref="K18">
    <cfRule type="expression" priority="3" dxfId="4" stopIfTrue="1">
      <formula>(TypeOfSeasonality="Quarterly")</formula>
    </cfRule>
  </conditionalFormatting>
  <conditionalFormatting sqref="K19:K25">
    <cfRule type="expression" priority="4" dxfId="4" stopIfTrue="1">
      <formula>(TypeOfSeasonality&lt;&gt;"Monthly")</formula>
    </cfRule>
  </conditionalFormatting>
  <dataValidations count="2">
    <dataValidation type="list" allowBlank="1" showInputMessage="1" showErrorMessage="1" sqref="K11">
      <formula1>"Quarterly,Monthly,Daily"</formula1>
    </dataValidation>
    <dataValidation type="decimal" allowBlank="1" showInputMessage="1" showErrorMessage="1" error="The smoothing constant must be between 0 and 1." sqref="K5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25390625" style="3" bestFit="1" customWidth="1"/>
    <col min="3" max="3" width="8.125" style="3" bestFit="1" customWidth="1"/>
    <col min="4" max="4" width="8.75390625" style="3" customWidth="1"/>
    <col min="5" max="5" width="11.00390625" style="3" bestFit="1" customWidth="1"/>
    <col min="6" max="7" width="11.00390625" style="3" customWidth="1"/>
    <col min="8" max="8" width="11.00390625" style="3" bestFit="1" customWidth="1"/>
    <col min="9" max="9" width="9.00390625" style="3" bestFit="1" customWidth="1"/>
    <col min="10" max="10" width="11.875" style="3" bestFit="1" customWidth="1"/>
    <col min="11" max="11" width="2.875" style="3" customWidth="1"/>
    <col min="12" max="12" width="11.75390625" style="3" customWidth="1"/>
    <col min="13" max="13" width="19.00390625" style="3" bestFit="1" customWidth="1"/>
    <col min="14" max="14" width="5.875" style="3" customWidth="1"/>
    <col min="15" max="15" width="26.875" style="3" bestFit="1" customWidth="1"/>
    <col min="16" max="16" width="9.75390625" style="3" bestFit="1" customWidth="1"/>
    <col min="17" max="16384" width="10.875" style="3" customWidth="1"/>
  </cols>
  <sheetData>
    <row r="1" ht="18">
      <c r="A1" s="1" t="s">
        <v>20</v>
      </c>
    </row>
    <row r="2" ht="13.5" thickBot="1"/>
    <row r="3" spans="5:16" ht="13.5" thickBot="1">
      <c r="E3" s="97" t="s">
        <v>111</v>
      </c>
      <c r="F3" s="97"/>
      <c r="G3" s="97"/>
      <c r="H3" s="97" t="s">
        <v>111</v>
      </c>
      <c r="I3" s="46"/>
      <c r="J3" s="46"/>
      <c r="O3" s="79" t="s">
        <v>5</v>
      </c>
      <c r="P3" s="80" t="s">
        <v>6</v>
      </c>
    </row>
    <row r="4" spans="2:16" ht="12.75">
      <c r="B4" s="4"/>
      <c r="C4" s="4"/>
      <c r="D4" s="4" t="s">
        <v>100</v>
      </c>
      <c r="E4" s="97" t="s">
        <v>112</v>
      </c>
      <c r="F4" s="97" t="s">
        <v>79</v>
      </c>
      <c r="G4" s="97" t="s">
        <v>80</v>
      </c>
      <c r="H4" s="97" t="s">
        <v>112</v>
      </c>
      <c r="I4" s="97" t="s">
        <v>7</v>
      </c>
      <c r="J4" s="97" t="s">
        <v>35</v>
      </c>
      <c r="L4" s="2" t="s">
        <v>70</v>
      </c>
      <c r="O4" s="98" t="s">
        <v>113</v>
      </c>
      <c r="P4" s="99" t="s">
        <v>21</v>
      </c>
    </row>
    <row r="5" spans="2:16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4</v>
      </c>
      <c r="E5" s="97" t="s">
        <v>4</v>
      </c>
      <c r="F5" s="97" t="s">
        <v>82</v>
      </c>
      <c r="G5" s="97" t="s">
        <v>82</v>
      </c>
      <c r="H5" s="97" t="s">
        <v>37</v>
      </c>
      <c r="I5" s="97" t="s">
        <v>37</v>
      </c>
      <c r="J5" s="97" t="s">
        <v>38</v>
      </c>
      <c r="L5" s="95" t="s">
        <v>72</v>
      </c>
      <c r="M5" s="5">
        <v>0.2</v>
      </c>
      <c r="O5" s="67" t="s">
        <v>71</v>
      </c>
      <c r="P5" s="68" t="s">
        <v>22</v>
      </c>
    </row>
    <row r="6" spans="2:16" ht="12.75">
      <c r="B6" s="6">
        <f aca="true" t="shared" si="0" ref="B6:B37">IF(TypeOfSeasonality="Quarterly",TRUNC((ROW(B6)-2)/4),IF(TypeOfSeasonality="Monthly",TRUNC((ROW(B6)+6)/12),TRUNC((ROW(B6)-1)/5)))</f>
        <v>1</v>
      </c>
      <c r="C6" s="6">
        <f aca="true" t="shared" si="1" ref="C6:C37">IF(TypeOfSeasonality="Quarterly",INDEX($L$16:$L$19,MOD(ROW(B6)+2,4)+1,1),IF(TypeOfSeasonality="Monthly",INDEX($L$16:$L$27,MOD(ROW(B6)-6,12)+1,1),INDEX($L$16:$L$20,MOD(ROW(B6)-1,5)+1,1)))</f>
        <v>1</v>
      </c>
      <c r="D6" s="35">
        <v>242</v>
      </c>
      <c r="E6" s="48">
        <f aca="true" t="shared" si="2" ref="E6:E30">IF(ISNUMBER(D6),D6/VLOOKUP(C6,$L$16:$M$27,2,FALSE),NA())</f>
        <v>275.626423690205</v>
      </c>
      <c r="F6" s="48"/>
      <c r="G6" s="104">
        <f>InitialEstimateTrend</f>
        <v>2</v>
      </c>
      <c r="H6" s="48">
        <f>InitialEstimateAverage+InitialEstimateTrend</f>
        <v>277</v>
      </c>
      <c r="I6" s="47">
        <f>H6*M16</f>
        <v>243.206</v>
      </c>
      <c r="J6" s="48">
        <f>ABS(D6-I6)</f>
        <v>1.2059999999999889</v>
      </c>
      <c r="L6" s="95" t="s">
        <v>87</v>
      </c>
      <c r="M6" s="5">
        <v>0.2</v>
      </c>
      <c r="O6" s="67" t="s">
        <v>84</v>
      </c>
      <c r="P6" s="68" t="s">
        <v>23</v>
      </c>
    </row>
    <row r="7" spans="2:16" ht="12.75">
      <c r="B7" s="6">
        <f t="shared" si="0"/>
        <v>1</v>
      </c>
      <c r="C7" s="6">
        <f t="shared" si="1"/>
        <v>2</v>
      </c>
      <c r="D7" s="35">
        <v>282</v>
      </c>
      <c r="E7" s="48">
        <f t="shared" si="2"/>
        <v>286.35255889520715</v>
      </c>
      <c r="F7" s="104">
        <f>IF(ISNUMBER(E6),Alpha*(E6-InitialEstimateAverage)+(1-Alpha)*(H6-InitialEstimateAverage),"")</f>
        <v>1.7252847380410004</v>
      </c>
      <c r="G7" s="104">
        <f aca="true" t="shared" si="3" ref="G7:G38">IF(ISNUMBER(F7),Beta*F7+(1-Beta)*G6,"")</f>
        <v>1.9450569476082002</v>
      </c>
      <c r="H7" s="48">
        <f aca="true" t="shared" si="4" ref="H7:H38">IF(ISNUMBER(D6),Alpha*E6+(1-Alpha)*H6+G7,NA())</f>
        <v>278.6703416856492</v>
      </c>
      <c r="I7" s="50">
        <f aca="true" t="shared" si="5" ref="I7:I30">IF(ISNUMBER(H7),H7*VLOOKUP(C7,$L$16:$M$27,2,FALSE),"")</f>
        <v>274.4345524920273</v>
      </c>
      <c r="J7" s="48">
        <f aca="true" t="shared" si="6" ref="J7:J38">IF(AND(ISNUMBER(D7),ISNUMBER(I7)),ABS(D7-I7),"")</f>
        <v>7.565447507972692</v>
      </c>
      <c r="O7" s="67" t="s">
        <v>42</v>
      </c>
      <c r="P7" s="68" t="s">
        <v>24</v>
      </c>
    </row>
    <row r="8" spans="2:16" ht="12.75">
      <c r="B8" s="6">
        <f t="shared" si="0"/>
        <v>1</v>
      </c>
      <c r="C8" s="6">
        <f t="shared" si="1"/>
        <v>3</v>
      </c>
      <c r="D8" s="35">
        <v>254</v>
      </c>
      <c r="E8" s="48">
        <f t="shared" si="2"/>
        <v>281.19118786671095</v>
      </c>
      <c r="F8" s="104">
        <f aca="true" t="shared" si="7" ref="F8:F39">IF(ISNUMBER(E7),Alpha*(E7-E6)+(1-Alpha)*(H7-H6),"")</f>
        <v>3.4815003895197836</v>
      </c>
      <c r="G8" s="104">
        <f t="shared" si="3"/>
        <v>2.252345635990517</v>
      </c>
      <c r="H8" s="48">
        <f t="shared" si="4"/>
        <v>282.45913076355134</v>
      </c>
      <c r="I8" s="50">
        <f t="shared" si="5"/>
        <v>255.14533281871593</v>
      </c>
      <c r="J8" s="48">
        <f t="shared" si="6"/>
        <v>1.1453328187159286</v>
      </c>
      <c r="L8" s="2" t="s">
        <v>73</v>
      </c>
      <c r="O8" s="67" t="s">
        <v>91</v>
      </c>
      <c r="P8" s="68" t="s">
        <v>25</v>
      </c>
    </row>
    <row r="9" spans="2:16" ht="12.75">
      <c r="B9" s="6">
        <f t="shared" si="0"/>
        <v>1</v>
      </c>
      <c r="C9" s="6">
        <f t="shared" si="1"/>
        <v>4</v>
      </c>
      <c r="D9" s="35">
        <v>345</v>
      </c>
      <c r="E9" s="48">
        <f t="shared" si="2"/>
        <v>279.6012642839776</v>
      </c>
      <c r="F9" s="104">
        <f t="shared" si="7"/>
        <v>1.9987570566224806</v>
      </c>
      <c r="G9" s="104">
        <f t="shared" si="3"/>
        <v>2.20162792011691</v>
      </c>
      <c r="H9" s="48">
        <f t="shared" si="4"/>
        <v>284.4071701043002</v>
      </c>
      <c r="I9" s="50">
        <f t="shared" si="5"/>
        <v>350.930007191696</v>
      </c>
      <c r="J9" s="48">
        <f t="shared" si="6"/>
        <v>5.930007191696006</v>
      </c>
      <c r="L9" s="87" t="s">
        <v>75</v>
      </c>
      <c r="M9" s="76">
        <v>275</v>
      </c>
      <c r="O9" s="67" t="s">
        <v>93</v>
      </c>
      <c r="P9" s="68" t="s">
        <v>26</v>
      </c>
    </row>
    <row r="10" spans="2:16" ht="12.75">
      <c r="B10" s="6">
        <f t="shared" si="0"/>
        <v>2</v>
      </c>
      <c r="C10" s="6">
        <f t="shared" si="1"/>
        <v>1</v>
      </c>
      <c r="D10" s="35">
        <v>253</v>
      </c>
      <c r="E10" s="48">
        <f t="shared" si="2"/>
        <v>288.15489749430526</v>
      </c>
      <c r="F10" s="104">
        <f t="shared" si="7"/>
        <v>1.240446756052404</v>
      </c>
      <c r="G10" s="104">
        <f t="shared" si="3"/>
        <v>2.0093916873040087</v>
      </c>
      <c r="H10" s="48">
        <f t="shared" si="4"/>
        <v>285.4553806275397</v>
      </c>
      <c r="I10" s="50">
        <f t="shared" si="5"/>
        <v>250.62982419097983</v>
      </c>
      <c r="J10" s="48">
        <f t="shared" si="6"/>
        <v>2.370175809020168</v>
      </c>
      <c r="L10" s="87" t="s">
        <v>95</v>
      </c>
      <c r="M10" s="5">
        <v>2</v>
      </c>
      <c r="O10" s="67" t="s">
        <v>44</v>
      </c>
      <c r="P10" s="68" t="s">
        <v>27</v>
      </c>
    </row>
    <row r="11" spans="2:16" ht="12.75">
      <c r="B11" s="6">
        <f t="shared" si="0"/>
        <v>2</v>
      </c>
      <c r="C11" s="6">
        <f t="shared" si="1"/>
        <v>2</v>
      </c>
      <c r="D11" s="35">
        <v>290</v>
      </c>
      <c r="E11" s="48">
        <f t="shared" si="2"/>
        <v>294.47603574329816</v>
      </c>
      <c r="F11" s="104">
        <f t="shared" si="7"/>
        <v>2.54929506065713</v>
      </c>
      <c r="G11" s="104">
        <f t="shared" si="3"/>
        <v>2.117372361974633</v>
      </c>
      <c r="H11" s="48">
        <f t="shared" si="4"/>
        <v>288.1126563628674</v>
      </c>
      <c r="I11" s="50">
        <f t="shared" si="5"/>
        <v>283.73334398615185</v>
      </c>
      <c r="J11" s="48">
        <f t="shared" si="6"/>
        <v>6.266656013848149</v>
      </c>
      <c r="O11" s="67" t="s">
        <v>47</v>
      </c>
      <c r="P11" s="68" t="s">
        <v>28</v>
      </c>
    </row>
    <row r="12" spans="2:16" ht="12.75">
      <c r="B12" s="6">
        <f t="shared" si="0"/>
        <v>2</v>
      </c>
      <c r="C12" s="6">
        <f t="shared" si="1"/>
        <v>3</v>
      </c>
      <c r="D12" s="35">
        <v>262</v>
      </c>
      <c r="E12" s="48">
        <f t="shared" si="2"/>
        <v>290.0476032325916</v>
      </c>
      <c r="F12" s="104">
        <f t="shared" si="7"/>
        <v>3.390048238060774</v>
      </c>
      <c r="G12" s="104">
        <f t="shared" si="3"/>
        <v>2.3719075371918614</v>
      </c>
      <c r="H12" s="48">
        <f t="shared" si="4"/>
        <v>291.75723977614547</v>
      </c>
      <c r="I12" s="50">
        <f t="shared" si="5"/>
        <v>263.5443146897922</v>
      </c>
      <c r="J12" s="48">
        <f t="shared" si="6"/>
        <v>1.544314689792202</v>
      </c>
      <c r="M12" s="4" t="s">
        <v>101</v>
      </c>
      <c r="O12" s="67" t="s">
        <v>102</v>
      </c>
      <c r="P12" s="68" t="s">
        <v>29</v>
      </c>
    </row>
    <row r="13" spans="2:16" ht="12.75">
      <c r="B13" s="6">
        <f t="shared" si="0"/>
        <v>2</v>
      </c>
      <c r="C13" s="6">
        <f t="shared" si="1"/>
        <v>4</v>
      </c>
      <c r="D13" s="35">
        <v>352</v>
      </c>
      <c r="E13" s="48">
        <f t="shared" si="2"/>
        <v>285.27433341437717</v>
      </c>
      <c r="F13" s="104">
        <f t="shared" si="7"/>
        <v>2.029980228481122</v>
      </c>
      <c r="G13" s="104">
        <f t="shared" si="3"/>
        <v>2.3035220754497137</v>
      </c>
      <c r="H13" s="48">
        <f t="shared" si="4"/>
        <v>293.71883454288445</v>
      </c>
      <c r="I13" s="50">
        <f t="shared" si="5"/>
        <v>362.41966994246513</v>
      </c>
      <c r="J13" s="48">
        <f t="shared" si="6"/>
        <v>10.419669942465134</v>
      </c>
      <c r="M13" s="5" t="s">
        <v>104</v>
      </c>
      <c r="O13" s="67" t="s">
        <v>119</v>
      </c>
      <c r="P13" s="68" t="s">
        <v>115</v>
      </c>
    </row>
    <row r="14" spans="2:16" ht="12.75">
      <c r="B14" s="6">
        <f t="shared" si="0"/>
        <v>3</v>
      </c>
      <c r="C14" s="6">
        <f t="shared" si="1"/>
        <v>1</v>
      </c>
      <c r="D14" s="35">
        <v>270</v>
      </c>
      <c r="E14" s="48">
        <f t="shared" si="2"/>
        <v>307.51708428246013</v>
      </c>
      <c r="F14" s="104">
        <f t="shared" si="7"/>
        <v>0.6146218497483005</v>
      </c>
      <c r="G14" s="104">
        <f t="shared" si="3"/>
        <v>1.965742030309431</v>
      </c>
      <c r="H14" s="48">
        <f t="shared" si="4"/>
        <v>293.99567634749246</v>
      </c>
      <c r="I14" s="50">
        <f t="shared" si="5"/>
        <v>258.1282038330984</v>
      </c>
      <c r="J14" s="48">
        <f t="shared" si="6"/>
        <v>11.871796166901618</v>
      </c>
      <c r="O14" s="67" t="s">
        <v>121</v>
      </c>
      <c r="P14" s="68" t="s">
        <v>0</v>
      </c>
    </row>
    <row r="15" spans="2:16" ht="12.75">
      <c r="B15" s="6">
        <f t="shared" si="0"/>
        <v>3</v>
      </c>
      <c r="C15" s="6">
        <f t="shared" si="1"/>
        <v>2</v>
      </c>
      <c r="D15" s="35">
        <v>286</v>
      </c>
      <c r="E15" s="48">
        <f t="shared" si="2"/>
        <v>290.4142973192526</v>
      </c>
      <c r="F15" s="104">
        <f t="shared" si="7"/>
        <v>4.670023617303002</v>
      </c>
      <c r="G15" s="104">
        <f t="shared" si="3"/>
        <v>2.5065983477081453</v>
      </c>
      <c r="H15" s="48">
        <f t="shared" si="4"/>
        <v>299.20655628219413</v>
      </c>
      <c r="I15" s="50">
        <f t="shared" si="5"/>
        <v>294.65861662670477</v>
      </c>
      <c r="J15" s="48">
        <f t="shared" si="6"/>
        <v>8.65861662670477</v>
      </c>
      <c r="L15" s="4" t="str">
        <f>IF(TypeOfSeasonality="Quarterly","Quarter",IF(TypeOfSeasonality="Monthly","Month","Day"))</f>
        <v>Quarter</v>
      </c>
      <c r="M15" s="4" t="s">
        <v>109</v>
      </c>
      <c r="O15" s="67" t="s">
        <v>50</v>
      </c>
      <c r="P15" s="68" t="s">
        <v>1</v>
      </c>
    </row>
    <row r="16" spans="2:16" ht="13.5" thickBot="1">
      <c r="B16" s="6">
        <f t="shared" si="0"/>
        <v>3</v>
      </c>
      <c r="C16" s="6">
        <f t="shared" si="1"/>
        <v>3</v>
      </c>
      <c r="D16" s="35">
        <v>271</v>
      </c>
      <c r="E16" s="48">
        <f t="shared" si="2"/>
        <v>300.01107051920735</v>
      </c>
      <c r="F16" s="104">
        <f t="shared" si="7"/>
        <v>0.7481465551198307</v>
      </c>
      <c r="G16" s="104">
        <f t="shared" si="3"/>
        <v>2.1549079891904825</v>
      </c>
      <c r="H16" s="48">
        <f t="shared" si="4"/>
        <v>299.6030124787963</v>
      </c>
      <c r="I16" s="50">
        <f t="shared" si="5"/>
        <v>270.6314011720967</v>
      </c>
      <c r="J16" s="48">
        <f t="shared" si="6"/>
        <v>0.36859882790332676</v>
      </c>
      <c r="L16" s="6">
        <f>IF(TypeOfSeasonality="Quarterly",1,IF(TypeOfSeasonality="Monthly","Jan","Mon"))</f>
        <v>1</v>
      </c>
      <c r="M16" s="93">
        <v>0.878</v>
      </c>
      <c r="O16" s="71" t="s">
        <v>106</v>
      </c>
      <c r="P16" s="72" t="s">
        <v>30</v>
      </c>
    </row>
    <row r="17" spans="2:13" ht="12.75">
      <c r="B17" s="6">
        <f t="shared" si="0"/>
        <v>3</v>
      </c>
      <c r="C17" s="6">
        <f t="shared" si="1"/>
        <v>4</v>
      </c>
      <c r="D17" s="35">
        <v>378</v>
      </c>
      <c r="E17" s="48">
        <f t="shared" si="2"/>
        <v>306.3457330415755</v>
      </c>
      <c r="F17" s="104">
        <f t="shared" si="7"/>
        <v>2.2365195972726837</v>
      </c>
      <c r="G17" s="104">
        <f t="shared" si="3"/>
        <v>2.171230310806923</v>
      </c>
      <c r="H17" s="48">
        <f t="shared" si="4"/>
        <v>301.85585439768545</v>
      </c>
      <c r="I17" s="50">
        <f t="shared" si="5"/>
        <v>372.4599387413041</v>
      </c>
      <c r="J17" s="48">
        <f t="shared" si="6"/>
        <v>5.540061258695914</v>
      </c>
      <c r="L17" s="6">
        <f>IF(TypeOfSeasonality="Quarterly",2,IF(TypeOfSeasonality="Monthly","Feb","Tue"))</f>
        <v>2</v>
      </c>
      <c r="M17" s="93">
        <v>0.9848</v>
      </c>
    </row>
    <row r="18" spans="2:13" ht="12.75">
      <c r="B18" s="6">
        <f t="shared" si="0"/>
        <v>4</v>
      </c>
      <c r="C18" s="6">
        <f t="shared" si="1"/>
        <v>1</v>
      </c>
      <c r="D18" s="76"/>
      <c r="E18" s="48" t="e">
        <f t="shared" si="2"/>
        <v>#N/A</v>
      </c>
      <c r="F18" s="104">
        <f t="shared" si="7"/>
        <v>3.0692060395849468</v>
      </c>
      <c r="G18" s="104">
        <f t="shared" si="3"/>
        <v>2.3508254565625277</v>
      </c>
      <c r="H18" s="48">
        <f t="shared" si="4"/>
        <v>305.104655583026</v>
      </c>
      <c r="I18" s="50">
        <f t="shared" si="5"/>
        <v>267.88188760189684</v>
      </c>
      <c r="J18" s="48">
        <f t="shared" si="6"/>
      </c>
      <c r="L18" s="6">
        <f>IF(TypeOfSeasonality="Quarterly",3,IF(TypeOfSeasonality="Monthly","Mar","Wed"))</f>
        <v>3</v>
      </c>
      <c r="M18" s="93">
        <v>0.9033</v>
      </c>
    </row>
    <row r="19" spans="2:13" ht="12.75">
      <c r="B19" s="6">
        <f t="shared" si="0"/>
        <v>4</v>
      </c>
      <c r="C19" s="6">
        <f t="shared" si="1"/>
        <v>2</v>
      </c>
      <c r="D19" s="76"/>
      <c r="E19" s="48" t="e">
        <f t="shared" si="2"/>
        <v>#N/A</v>
      </c>
      <c r="F19" s="48">
        <f t="shared" si="7"/>
      </c>
      <c r="G19" s="48">
        <f t="shared" si="3"/>
      </c>
      <c r="H19" s="48" t="e">
        <f t="shared" si="4"/>
        <v>#N/A</v>
      </c>
      <c r="I19" s="50">
        <f t="shared" si="5"/>
      </c>
      <c r="J19" s="48">
        <f t="shared" si="6"/>
      </c>
      <c r="L19" s="6">
        <f>IF(TypeOfSeasonality="Quarterly",4,IF(TypeOfSeasonality="Monthly","Apr","Thur"))</f>
        <v>4</v>
      </c>
      <c r="M19" s="93">
        <v>1.2339</v>
      </c>
    </row>
    <row r="20" spans="2:13" ht="12.75">
      <c r="B20" s="6">
        <f t="shared" si="0"/>
        <v>4</v>
      </c>
      <c r="C20" s="6">
        <f t="shared" si="1"/>
        <v>3</v>
      </c>
      <c r="D20" s="5"/>
      <c r="E20" s="58" t="e">
        <f t="shared" si="2"/>
        <v>#N/A</v>
      </c>
      <c r="F20" s="58">
        <f t="shared" si="7"/>
      </c>
      <c r="G20" s="58">
        <f t="shared" si="3"/>
      </c>
      <c r="H20" s="58" t="e">
        <f t="shared" si="4"/>
        <v>#N/A</v>
      </c>
      <c r="I20" s="100">
        <f t="shared" si="5"/>
      </c>
      <c r="J20" s="58">
        <f t="shared" si="6"/>
      </c>
      <c r="L20" s="6">
        <f>IF(TypeOfSeasonality="Quarterly","",IF(TypeOfSeasonality="Monthly","May","Fri"))</f>
      </c>
      <c r="M20" s="101">
        <v>1</v>
      </c>
    </row>
    <row r="21" spans="2:13" ht="12.75">
      <c r="B21" s="6">
        <f t="shared" si="0"/>
        <v>4</v>
      </c>
      <c r="C21" s="6">
        <f t="shared" si="1"/>
        <v>4</v>
      </c>
      <c r="D21" s="5"/>
      <c r="E21" s="58" t="e">
        <f t="shared" si="2"/>
        <v>#N/A</v>
      </c>
      <c r="F21" s="58">
        <f t="shared" si="7"/>
      </c>
      <c r="G21" s="58">
        <f t="shared" si="3"/>
      </c>
      <c r="H21" s="58" t="e">
        <f t="shared" si="4"/>
        <v>#N/A</v>
      </c>
      <c r="I21" s="100">
        <f t="shared" si="5"/>
      </c>
      <c r="J21" s="58">
        <f t="shared" si="6"/>
      </c>
      <c r="L21" s="6">
        <f>IF(TypeOfSeasonality="Monthly","June","")</f>
      </c>
      <c r="M21" s="101">
        <v>1</v>
      </c>
    </row>
    <row r="22" spans="2:13" ht="12.75">
      <c r="B22" s="6">
        <f t="shared" si="0"/>
        <v>5</v>
      </c>
      <c r="C22" s="6">
        <f t="shared" si="1"/>
        <v>1</v>
      </c>
      <c r="D22" s="5"/>
      <c r="E22" s="58" t="e">
        <f t="shared" si="2"/>
        <v>#N/A</v>
      </c>
      <c r="F22" s="58">
        <f t="shared" si="7"/>
      </c>
      <c r="G22" s="58">
        <f t="shared" si="3"/>
      </c>
      <c r="H22" s="58" t="e">
        <f t="shared" si="4"/>
        <v>#N/A</v>
      </c>
      <c r="I22" s="100">
        <f t="shared" si="5"/>
      </c>
      <c r="J22" s="58">
        <f t="shared" si="6"/>
      </c>
      <c r="L22" s="6">
        <f>IF(TypeOfSeasonality="Monthly","July","")</f>
      </c>
      <c r="M22" s="101">
        <v>1</v>
      </c>
    </row>
    <row r="23" spans="2:13" ht="12.75">
      <c r="B23" s="6">
        <f t="shared" si="0"/>
        <v>5</v>
      </c>
      <c r="C23" s="6">
        <f t="shared" si="1"/>
        <v>2</v>
      </c>
      <c r="D23" s="5"/>
      <c r="E23" s="58" t="e">
        <f t="shared" si="2"/>
        <v>#N/A</v>
      </c>
      <c r="F23" s="58">
        <f t="shared" si="7"/>
      </c>
      <c r="G23" s="58">
        <f t="shared" si="3"/>
      </c>
      <c r="H23" s="58" t="e">
        <f t="shared" si="4"/>
        <v>#N/A</v>
      </c>
      <c r="I23" s="100">
        <f t="shared" si="5"/>
      </c>
      <c r="J23" s="58">
        <f t="shared" si="6"/>
      </c>
      <c r="L23" s="6">
        <f>IF(TypeOfSeasonality="Monthly","Aug","")</f>
      </c>
      <c r="M23" s="101">
        <v>1</v>
      </c>
    </row>
    <row r="24" spans="2:13" ht="12.75">
      <c r="B24" s="6">
        <f t="shared" si="0"/>
        <v>5</v>
      </c>
      <c r="C24" s="6">
        <f t="shared" si="1"/>
        <v>3</v>
      </c>
      <c r="D24" s="5"/>
      <c r="E24" s="58" t="e">
        <f t="shared" si="2"/>
        <v>#N/A</v>
      </c>
      <c r="F24" s="58">
        <f t="shared" si="7"/>
      </c>
      <c r="G24" s="58">
        <f t="shared" si="3"/>
      </c>
      <c r="H24" s="58" t="e">
        <f t="shared" si="4"/>
        <v>#N/A</v>
      </c>
      <c r="I24" s="100">
        <f t="shared" si="5"/>
      </c>
      <c r="J24" s="58">
        <f t="shared" si="6"/>
      </c>
      <c r="L24" s="6">
        <f>IF(TypeOfSeasonality="Monthly","Sep","")</f>
      </c>
      <c r="M24" s="101">
        <v>1</v>
      </c>
    </row>
    <row r="25" spans="2:13" ht="12.75">
      <c r="B25" s="6">
        <f t="shared" si="0"/>
        <v>5</v>
      </c>
      <c r="C25" s="6">
        <f t="shared" si="1"/>
        <v>4</v>
      </c>
      <c r="D25" s="5"/>
      <c r="E25" s="58" t="e">
        <f t="shared" si="2"/>
        <v>#N/A</v>
      </c>
      <c r="F25" s="58">
        <f t="shared" si="7"/>
      </c>
      <c r="G25" s="58">
        <f t="shared" si="3"/>
      </c>
      <c r="H25" s="58" t="e">
        <f t="shared" si="4"/>
        <v>#N/A</v>
      </c>
      <c r="I25" s="100">
        <f t="shared" si="5"/>
      </c>
      <c r="J25" s="58">
        <f t="shared" si="6"/>
      </c>
      <c r="L25" s="6">
        <f>IF(TypeOfSeasonality="Monthly","Oct","")</f>
      </c>
      <c r="M25" s="101">
        <v>1</v>
      </c>
    </row>
    <row r="26" spans="2:13" ht="12.75">
      <c r="B26" s="6">
        <f t="shared" si="0"/>
        <v>6</v>
      </c>
      <c r="C26" s="6">
        <f t="shared" si="1"/>
        <v>1</v>
      </c>
      <c r="D26" s="5"/>
      <c r="E26" s="58" t="e">
        <f t="shared" si="2"/>
        <v>#N/A</v>
      </c>
      <c r="F26" s="58">
        <f t="shared" si="7"/>
      </c>
      <c r="G26" s="58">
        <f t="shared" si="3"/>
      </c>
      <c r="H26" s="58" t="e">
        <f t="shared" si="4"/>
        <v>#N/A</v>
      </c>
      <c r="I26" s="100">
        <f t="shared" si="5"/>
      </c>
      <c r="J26" s="58">
        <f t="shared" si="6"/>
      </c>
      <c r="L26" s="6">
        <f>IF(TypeOfSeasonality="Monthly","Nov","")</f>
      </c>
      <c r="M26" s="101">
        <v>1</v>
      </c>
    </row>
    <row r="27" spans="2:13" ht="12.75">
      <c r="B27" s="6">
        <f t="shared" si="0"/>
        <v>6</v>
      </c>
      <c r="C27" s="6">
        <f t="shared" si="1"/>
        <v>2</v>
      </c>
      <c r="D27" s="5"/>
      <c r="E27" s="58" t="e">
        <f t="shared" si="2"/>
        <v>#N/A</v>
      </c>
      <c r="F27" s="58">
        <f t="shared" si="7"/>
      </c>
      <c r="G27" s="58">
        <f t="shared" si="3"/>
      </c>
      <c r="H27" s="58" t="e">
        <f t="shared" si="4"/>
        <v>#N/A</v>
      </c>
      <c r="I27" s="100">
        <f t="shared" si="5"/>
      </c>
      <c r="J27" s="58">
        <f t="shared" si="6"/>
      </c>
      <c r="L27" s="6">
        <f>IF(TypeOfSeasonality="Monthly","Dec","")</f>
      </c>
      <c r="M27" s="101">
        <v>1</v>
      </c>
    </row>
    <row r="28" spans="2:10" ht="12.75">
      <c r="B28" s="6">
        <f t="shared" si="0"/>
        <v>6</v>
      </c>
      <c r="C28" s="6">
        <f t="shared" si="1"/>
        <v>3</v>
      </c>
      <c r="D28" s="5"/>
      <c r="E28" s="58" t="e">
        <f t="shared" si="2"/>
        <v>#N/A</v>
      </c>
      <c r="F28" s="58">
        <f t="shared" si="7"/>
      </c>
      <c r="G28" s="58">
        <f t="shared" si="3"/>
      </c>
      <c r="H28" s="58" t="e">
        <f t="shared" si="4"/>
        <v>#N/A</v>
      </c>
      <c r="I28" s="100">
        <f t="shared" si="5"/>
      </c>
      <c r="J28" s="58">
        <f t="shared" si="6"/>
      </c>
    </row>
    <row r="29" spans="2:12" ht="13.5" thickBot="1">
      <c r="B29" s="6">
        <f t="shared" si="0"/>
        <v>6</v>
      </c>
      <c r="C29" s="6">
        <f t="shared" si="1"/>
        <v>4</v>
      </c>
      <c r="D29" s="5"/>
      <c r="E29" s="58" t="e">
        <f t="shared" si="2"/>
        <v>#N/A</v>
      </c>
      <c r="F29" s="58">
        <f t="shared" si="7"/>
      </c>
      <c r="G29" s="58">
        <f t="shared" si="3"/>
      </c>
      <c r="H29" s="58" t="e">
        <f t="shared" si="4"/>
        <v>#N/A</v>
      </c>
      <c r="I29" s="100">
        <f t="shared" si="5"/>
      </c>
      <c r="J29" s="58">
        <f t="shared" si="6"/>
      </c>
      <c r="L29" s="2" t="s">
        <v>39</v>
      </c>
    </row>
    <row r="30" spans="2:13" ht="13.5" thickBot="1">
      <c r="B30" s="6">
        <f t="shared" si="0"/>
        <v>7</v>
      </c>
      <c r="C30" s="6">
        <f t="shared" si="1"/>
        <v>1</v>
      </c>
      <c r="D30" s="5"/>
      <c r="E30" s="58" t="e">
        <f t="shared" si="2"/>
        <v>#N/A</v>
      </c>
      <c r="F30" s="58">
        <f t="shared" si="7"/>
      </c>
      <c r="G30" s="58">
        <f t="shared" si="3"/>
      </c>
      <c r="H30" s="58" t="e">
        <f t="shared" si="4"/>
        <v>#N/A</v>
      </c>
      <c r="I30" s="100">
        <f t="shared" si="5"/>
      </c>
      <c r="J30" s="58">
        <f t="shared" si="6"/>
      </c>
      <c r="L30" s="85" t="s">
        <v>41</v>
      </c>
      <c r="M30" s="102">
        <f>AVERAGE(ForecastingError)</f>
        <v>5.240556404476325</v>
      </c>
    </row>
    <row r="31" spans="1:11" ht="12.75">
      <c r="A31" s="6"/>
      <c r="B31" s="6">
        <f t="shared" si="0"/>
        <v>7</v>
      </c>
      <c r="C31" s="6">
        <f t="shared" si="1"/>
        <v>2</v>
      </c>
      <c r="D31" s="5"/>
      <c r="E31" s="58" t="e">
        <f aca="true" t="shared" si="8" ref="E31:E75">IF(ISNUMBER(D31),D31/VLOOKUP(C31,$L$17:$M$28,2,FALSE),NA())</f>
        <v>#N/A</v>
      </c>
      <c r="F31" s="58">
        <f t="shared" si="7"/>
      </c>
      <c r="G31" s="58">
        <f t="shared" si="3"/>
      </c>
      <c r="H31" s="58" t="e">
        <f t="shared" si="4"/>
        <v>#N/A</v>
      </c>
      <c r="I31" s="100">
        <f aca="true" t="shared" si="9" ref="I31:I75">IF(ISNUMBER(H31),H31*VLOOKUP(C31,$L$17:$M$28,2,FALSE),"")</f>
      </c>
      <c r="J31" s="58">
        <f t="shared" si="6"/>
      </c>
      <c r="K31" s="6"/>
    </row>
    <row r="32" spans="1:12" ht="13.5" thickBot="1">
      <c r="A32" s="6"/>
      <c r="B32" s="6">
        <f t="shared" si="0"/>
        <v>7</v>
      </c>
      <c r="C32" s="6">
        <f t="shared" si="1"/>
        <v>3</v>
      </c>
      <c r="D32" s="5"/>
      <c r="E32" s="58" t="e">
        <f t="shared" si="8"/>
        <v>#N/A</v>
      </c>
      <c r="F32" s="58">
        <f t="shared" si="7"/>
      </c>
      <c r="G32" s="58">
        <f t="shared" si="3"/>
      </c>
      <c r="H32" s="58" t="e">
        <f t="shared" si="4"/>
        <v>#N/A</v>
      </c>
      <c r="I32" s="100">
        <f t="shared" si="9"/>
      </c>
      <c r="J32" s="58">
        <f t="shared" si="6"/>
      </c>
      <c r="K32" s="6"/>
      <c r="L32" s="2" t="s">
        <v>46</v>
      </c>
    </row>
    <row r="33" spans="1:13" ht="13.5" thickBot="1">
      <c r="A33" s="6"/>
      <c r="B33" s="6">
        <f t="shared" si="0"/>
        <v>7</v>
      </c>
      <c r="C33" s="6">
        <f t="shared" si="1"/>
        <v>4</v>
      </c>
      <c r="D33" s="5"/>
      <c r="E33" s="58" t="e">
        <f t="shared" si="8"/>
        <v>#N/A</v>
      </c>
      <c r="F33" s="58">
        <f t="shared" si="7"/>
      </c>
      <c r="G33" s="58">
        <f t="shared" si="3"/>
      </c>
      <c r="H33" s="58" t="e">
        <f t="shared" si="4"/>
        <v>#N/A</v>
      </c>
      <c r="I33" s="100">
        <f t="shared" si="9"/>
      </c>
      <c r="J33" s="58">
        <f t="shared" si="6"/>
      </c>
      <c r="K33" s="6"/>
      <c r="L33" s="87" t="s">
        <v>49</v>
      </c>
      <c r="M33" s="88">
        <f>SUMSQ(ForecastingError)/COUNT(ForecastingError)</f>
        <v>41.47913958753421</v>
      </c>
    </row>
    <row r="34" spans="1:12" ht="12.75">
      <c r="A34" s="6"/>
      <c r="B34" s="6">
        <f t="shared" si="0"/>
        <v>8</v>
      </c>
      <c r="C34" s="6">
        <f t="shared" si="1"/>
        <v>1</v>
      </c>
      <c r="D34" s="5"/>
      <c r="E34" s="58" t="e">
        <f t="shared" si="8"/>
        <v>#N/A</v>
      </c>
      <c r="F34" s="58">
        <f t="shared" si="7"/>
      </c>
      <c r="G34" s="58">
        <f t="shared" si="3"/>
      </c>
      <c r="H34" s="58" t="e">
        <f t="shared" si="4"/>
        <v>#N/A</v>
      </c>
      <c r="I34" s="100">
        <f t="shared" si="9"/>
      </c>
      <c r="J34" s="58">
        <f t="shared" si="6"/>
      </c>
      <c r="K34" s="6"/>
      <c r="L34" s="6"/>
    </row>
    <row r="35" spans="1:12" ht="12.75">
      <c r="A35" s="6"/>
      <c r="B35" s="6">
        <f t="shared" si="0"/>
        <v>8</v>
      </c>
      <c r="C35" s="6">
        <f t="shared" si="1"/>
        <v>2</v>
      </c>
      <c r="D35" s="5"/>
      <c r="E35" s="58" t="e">
        <f t="shared" si="8"/>
        <v>#N/A</v>
      </c>
      <c r="F35" s="58">
        <f t="shared" si="7"/>
      </c>
      <c r="G35" s="58">
        <f t="shared" si="3"/>
      </c>
      <c r="H35" s="58" t="e">
        <f t="shared" si="4"/>
        <v>#N/A</v>
      </c>
      <c r="I35" s="100">
        <f t="shared" si="9"/>
      </c>
      <c r="J35" s="58">
        <f t="shared" si="6"/>
      </c>
      <c r="K35" s="6"/>
      <c r="L35" s="6"/>
    </row>
    <row r="36" spans="1:12" ht="12.75">
      <c r="A36" s="6"/>
      <c r="B36" s="6">
        <f t="shared" si="0"/>
        <v>8</v>
      </c>
      <c r="C36" s="6">
        <f t="shared" si="1"/>
        <v>3</v>
      </c>
      <c r="D36" s="5"/>
      <c r="E36" s="58" t="e">
        <f t="shared" si="8"/>
        <v>#N/A</v>
      </c>
      <c r="F36" s="58">
        <f t="shared" si="7"/>
      </c>
      <c r="G36" s="58">
        <f t="shared" si="3"/>
      </c>
      <c r="H36" s="58" t="e">
        <f t="shared" si="4"/>
        <v>#N/A</v>
      </c>
      <c r="I36" s="100">
        <f t="shared" si="9"/>
      </c>
      <c r="J36" s="58">
        <f t="shared" si="6"/>
      </c>
      <c r="K36" s="6"/>
      <c r="L36" s="6"/>
    </row>
    <row r="37" spans="2:10" ht="12.75">
      <c r="B37" s="6">
        <f t="shared" si="0"/>
        <v>8</v>
      </c>
      <c r="C37" s="6">
        <f t="shared" si="1"/>
        <v>4</v>
      </c>
      <c r="D37" s="5"/>
      <c r="E37" s="58" t="e">
        <f t="shared" si="8"/>
        <v>#N/A</v>
      </c>
      <c r="F37" s="58">
        <f t="shared" si="7"/>
      </c>
      <c r="G37" s="58">
        <f t="shared" si="3"/>
      </c>
      <c r="H37" s="58" t="e">
        <f t="shared" si="4"/>
        <v>#N/A</v>
      </c>
      <c r="I37" s="100">
        <f t="shared" si="9"/>
      </c>
      <c r="J37" s="58">
        <f t="shared" si="6"/>
      </c>
    </row>
    <row r="38" spans="2:10" ht="12.75">
      <c r="B38" s="6">
        <f aca="true" t="shared" si="10" ref="B38:B69">IF(TypeOfSeasonality="Quarterly",TRUNC((ROW(B38)-2)/4),IF(TypeOfSeasonality="Monthly",TRUNC((ROW(B38)+6)/12),TRUNC((ROW(B38)-1)/5)))</f>
        <v>9</v>
      </c>
      <c r="C38" s="6">
        <f aca="true" t="shared" si="11" ref="C38:C69">IF(TypeOfSeasonality="Quarterly",INDEX($L$16:$L$19,MOD(ROW(B38)+2,4)+1,1),IF(TypeOfSeasonality="Monthly",INDEX($L$16:$L$27,MOD(ROW(B38)-6,12)+1,1),INDEX($L$16:$L$20,MOD(ROW(B38)-1,5)+1,1)))</f>
        <v>1</v>
      </c>
      <c r="D38" s="5"/>
      <c r="E38" s="58" t="e">
        <f t="shared" si="8"/>
        <v>#N/A</v>
      </c>
      <c r="F38" s="58">
        <f t="shared" si="7"/>
      </c>
      <c r="G38" s="58">
        <f t="shared" si="3"/>
      </c>
      <c r="H38" s="58" t="e">
        <f t="shared" si="4"/>
        <v>#N/A</v>
      </c>
      <c r="I38" s="100">
        <f t="shared" si="9"/>
      </c>
      <c r="J38" s="58">
        <f t="shared" si="6"/>
      </c>
    </row>
    <row r="39" spans="2:10" ht="12.75">
      <c r="B39" s="6">
        <f t="shared" si="10"/>
        <v>9</v>
      </c>
      <c r="C39" s="6">
        <f t="shared" si="11"/>
        <v>2</v>
      </c>
      <c r="D39" s="5"/>
      <c r="E39" s="58" t="e">
        <f t="shared" si="8"/>
        <v>#N/A</v>
      </c>
      <c r="F39" s="58">
        <f t="shared" si="7"/>
      </c>
      <c r="G39" s="58">
        <f aca="true" t="shared" si="12" ref="G39:G70">IF(ISNUMBER(F39),Beta*F39+(1-Beta)*G38,"")</f>
      </c>
      <c r="H39" s="58" t="e">
        <f aca="true" t="shared" si="13" ref="H39:H70">IF(ISNUMBER(D38),Alpha*E38+(1-Alpha)*H38+G39,NA())</f>
        <v>#N/A</v>
      </c>
      <c r="I39" s="100">
        <f t="shared" si="9"/>
      </c>
      <c r="J39" s="58">
        <f aca="true" t="shared" si="14" ref="J39:J70">IF(AND(ISNUMBER(D39),ISNUMBER(I39)),ABS(D39-I39),"")</f>
      </c>
    </row>
    <row r="40" spans="2:10" ht="12.75">
      <c r="B40" s="6">
        <f t="shared" si="10"/>
        <v>9</v>
      </c>
      <c r="C40" s="6">
        <f t="shared" si="11"/>
        <v>3</v>
      </c>
      <c r="D40" s="5"/>
      <c r="E40" s="58" t="e">
        <f t="shared" si="8"/>
        <v>#N/A</v>
      </c>
      <c r="F40" s="58">
        <f aca="true" t="shared" si="15" ref="F40:F71">IF(ISNUMBER(E39),Alpha*(E39-E38)+(1-Alpha)*(H39-H38),"")</f>
      </c>
      <c r="G40" s="58">
        <f t="shared" si="12"/>
      </c>
      <c r="H40" s="58" t="e">
        <f t="shared" si="13"/>
        <v>#N/A</v>
      </c>
      <c r="I40" s="100">
        <f t="shared" si="9"/>
      </c>
      <c r="J40" s="58">
        <f t="shared" si="14"/>
      </c>
    </row>
    <row r="41" spans="2:10" ht="12.75">
      <c r="B41" s="6">
        <f t="shared" si="10"/>
        <v>9</v>
      </c>
      <c r="C41" s="6">
        <f t="shared" si="11"/>
        <v>4</v>
      </c>
      <c r="D41" s="5"/>
      <c r="E41" s="58" t="e">
        <f t="shared" si="8"/>
        <v>#N/A</v>
      </c>
      <c r="F41" s="58">
        <f t="shared" si="15"/>
      </c>
      <c r="G41" s="58">
        <f t="shared" si="12"/>
      </c>
      <c r="H41" s="58" t="e">
        <f t="shared" si="13"/>
        <v>#N/A</v>
      </c>
      <c r="I41" s="100">
        <f t="shared" si="9"/>
      </c>
      <c r="J41" s="58">
        <f t="shared" si="14"/>
      </c>
    </row>
    <row r="42" spans="2:10" ht="12.75">
      <c r="B42" s="6">
        <f t="shared" si="10"/>
        <v>10</v>
      </c>
      <c r="C42" s="6">
        <f t="shared" si="11"/>
        <v>1</v>
      </c>
      <c r="D42" s="5"/>
      <c r="E42" s="58" t="e">
        <f t="shared" si="8"/>
        <v>#N/A</v>
      </c>
      <c r="F42" s="58">
        <f t="shared" si="15"/>
      </c>
      <c r="G42" s="58">
        <f t="shared" si="12"/>
      </c>
      <c r="H42" s="58" t="e">
        <f t="shared" si="13"/>
        <v>#N/A</v>
      </c>
      <c r="I42" s="100">
        <f t="shared" si="9"/>
      </c>
      <c r="J42" s="58">
        <f t="shared" si="14"/>
      </c>
    </row>
    <row r="43" spans="2:10" ht="12.75">
      <c r="B43" s="6">
        <f t="shared" si="10"/>
        <v>10</v>
      </c>
      <c r="C43" s="6">
        <f t="shared" si="11"/>
        <v>2</v>
      </c>
      <c r="D43" s="5"/>
      <c r="E43" s="58" t="e">
        <f t="shared" si="8"/>
        <v>#N/A</v>
      </c>
      <c r="F43" s="58">
        <f t="shared" si="15"/>
      </c>
      <c r="G43" s="58">
        <f t="shared" si="12"/>
      </c>
      <c r="H43" s="58" t="e">
        <f t="shared" si="13"/>
        <v>#N/A</v>
      </c>
      <c r="I43" s="100">
        <f t="shared" si="9"/>
      </c>
      <c r="J43" s="58">
        <f t="shared" si="14"/>
      </c>
    </row>
    <row r="44" spans="2:10" ht="12.75">
      <c r="B44" s="6">
        <f t="shared" si="10"/>
        <v>10</v>
      </c>
      <c r="C44" s="6">
        <f t="shared" si="11"/>
        <v>3</v>
      </c>
      <c r="D44" s="5"/>
      <c r="E44" s="58" t="e">
        <f t="shared" si="8"/>
        <v>#N/A</v>
      </c>
      <c r="F44" s="58">
        <f t="shared" si="15"/>
      </c>
      <c r="G44" s="58">
        <f t="shared" si="12"/>
      </c>
      <c r="H44" s="58" t="e">
        <f t="shared" si="13"/>
        <v>#N/A</v>
      </c>
      <c r="I44" s="100">
        <f t="shared" si="9"/>
      </c>
      <c r="J44" s="58">
        <f t="shared" si="14"/>
      </c>
    </row>
    <row r="45" spans="2:10" ht="12.75">
      <c r="B45" s="6">
        <f t="shared" si="10"/>
        <v>10</v>
      </c>
      <c r="C45" s="6">
        <f t="shared" si="11"/>
        <v>4</v>
      </c>
      <c r="D45" s="5"/>
      <c r="E45" s="58" t="e">
        <f t="shared" si="8"/>
        <v>#N/A</v>
      </c>
      <c r="F45" s="58">
        <f t="shared" si="15"/>
      </c>
      <c r="G45" s="58">
        <f t="shared" si="12"/>
      </c>
      <c r="H45" s="58" t="e">
        <f t="shared" si="13"/>
        <v>#N/A</v>
      </c>
      <c r="I45" s="100">
        <f t="shared" si="9"/>
      </c>
      <c r="J45" s="58">
        <f t="shared" si="14"/>
      </c>
    </row>
    <row r="46" spans="2:10" ht="12.75">
      <c r="B46" s="6">
        <f t="shared" si="10"/>
        <v>11</v>
      </c>
      <c r="C46" s="6">
        <f t="shared" si="11"/>
        <v>1</v>
      </c>
      <c r="D46" s="5"/>
      <c r="E46" s="58" t="e">
        <f t="shared" si="8"/>
        <v>#N/A</v>
      </c>
      <c r="F46" s="58">
        <f t="shared" si="15"/>
      </c>
      <c r="G46" s="58">
        <f t="shared" si="12"/>
      </c>
      <c r="H46" s="58" t="e">
        <f t="shared" si="13"/>
        <v>#N/A</v>
      </c>
      <c r="I46" s="100">
        <f t="shared" si="9"/>
      </c>
      <c r="J46" s="58">
        <f t="shared" si="14"/>
      </c>
    </row>
    <row r="47" spans="2:10" ht="12.75">
      <c r="B47" s="6">
        <f t="shared" si="10"/>
        <v>11</v>
      </c>
      <c r="C47" s="6">
        <f t="shared" si="11"/>
        <v>2</v>
      </c>
      <c r="D47" s="5"/>
      <c r="E47" s="58" t="e">
        <f t="shared" si="8"/>
        <v>#N/A</v>
      </c>
      <c r="F47" s="58">
        <f t="shared" si="15"/>
      </c>
      <c r="G47" s="58">
        <f t="shared" si="12"/>
      </c>
      <c r="H47" s="58" t="e">
        <f t="shared" si="13"/>
        <v>#N/A</v>
      </c>
      <c r="I47" s="100">
        <f t="shared" si="9"/>
      </c>
      <c r="J47" s="58">
        <f t="shared" si="14"/>
      </c>
    </row>
    <row r="48" spans="2:10" ht="12.75">
      <c r="B48" s="6">
        <f t="shared" si="10"/>
        <v>11</v>
      </c>
      <c r="C48" s="6">
        <f t="shared" si="11"/>
        <v>3</v>
      </c>
      <c r="D48" s="5"/>
      <c r="E48" s="58" t="e">
        <f t="shared" si="8"/>
        <v>#N/A</v>
      </c>
      <c r="F48" s="58">
        <f t="shared" si="15"/>
      </c>
      <c r="G48" s="58">
        <f t="shared" si="12"/>
      </c>
      <c r="H48" s="58" t="e">
        <f t="shared" si="13"/>
        <v>#N/A</v>
      </c>
      <c r="I48" s="100">
        <f t="shared" si="9"/>
      </c>
      <c r="J48" s="58">
        <f t="shared" si="14"/>
      </c>
    </row>
    <row r="49" spans="2:10" ht="12.75">
      <c r="B49" s="6">
        <f t="shared" si="10"/>
        <v>11</v>
      </c>
      <c r="C49" s="6">
        <f t="shared" si="11"/>
        <v>4</v>
      </c>
      <c r="D49" s="5"/>
      <c r="E49" s="58" t="e">
        <f t="shared" si="8"/>
        <v>#N/A</v>
      </c>
      <c r="F49" s="58">
        <f t="shared" si="15"/>
      </c>
      <c r="G49" s="58">
        <f t="shared" si="12"/>
      </c>
      <c r="H49" s="58" t="e">
        <f t="shared" si="13"/>
        <v>#N/A</v>
      </c>
      <c r="I49" s="100">
        <f t="shared" si="9"/>
      </c>
      <c r="J49" s="58">
        <f t="shared" si="14"/>
      </c>
    </row>
    <row r="50" spans="2:10" ht="12.75">
      <c r="B50" s="6">
        <f t="shared" si="10"/>
        <v>12</v>
      </c>
      <c r="C50" s="6">
        <f t="shared" si="11"/>
        <v>1</v>
      </c>
      <c r="D50" s="5"/>
      <c r="E50" s="58" t="e">
        <f t="shared" si="8"/>
        <v>#N/A</v>
      </c>
      <c r="F50" s="58">
        <f t="shared" si="15"/>
      </c>
      <c r="G50" s="58">
        <f t="shared" si="12"/>
      </c>
      <c r="H50" s="58" t="e">
        <f t="shared" si="13"/>
        <v>#N/A</v>
      </c>
      <c r="I50" s="100">
        <f t="shared" si="9"/>
      </c>
      <c r="J50" s="58">
        <f t="shared" si="14"/>
      </c>
    </row>
    <row r="51" spans="2:10" ht="12.75">
      <c r="B51" s="6">
        <f t="shared" si="10"/>
        <v>12</v>
      </c>
      <c r="C51" s="6">
        <f t="shared" si="11"/>
        <v>2</v>
      </c>
      <c r="D51" s="5"/>
      <c r="E51" s="58" t="e">
        <f t="shared" si="8"/>
        <v>#N/A</v>
      </c>
      <c r="F51" s="58">
        <f t="shared" si="15"/>
      </c>
      <c r="G51" s="58">
        <f t="shared" si="12"/>
      </c>
      <c r="H51" s="58" t="e">
        <f t="shared" si="13"/>
        <v>#N/A</v>
      </c>
      <c r="I51" s="100">
        <f t="shared" si="9"/>
      </c>
      <c r="J51" s="58">
        <f t="shared" si="14"/>
      </c>
    </row>
    <row r="52" spans="2:10" ht="12.75">
      <c r="B52" s="6">
        <f t="shared" si="10"/>
        <v>12</v>
      </c>
      <c r="C52" s="6">
        <f t="shared" si="11"/>
        <v>3</v>
      </c>
      <c r="D52" s="5"/>
      <c r="E52" s="58" t="e">
        <f t="shared" si="8"/>
        <v>#N/A</v>
      </c>
      <c r="F52" s="58">
        <f t="shared" si="15"/>
      </c>
      <c r="G52" s="58">
        <f t="shared" si="12"/>
      </c>
      <c r="H52" s="58" t="e">
        <f t="shared" si="13"/>
        <v>#N/A</v>
      </c>
      <c r="I52" s="100">
        <f t="shared" si="9"/>
      </c>
      <c r="J52" s="58">
        <f t="shared" si="14"/>
      </c>
    </row>
    <row r="53" spans="2:10" ht="12.75">
      <c r="B53" s="6">
        <f t="shared" si="10"/>
        <v>12</v>
      </c>
      <c r="C53" s="6">
        <f t="shared" si="11"/>
        <v>4</v>
      </c>
      <c r="D53" s="5"/>
      <c r="E53" s="58" t="e">
        <f t="shared" si="8"/>
        <v>#N/A</v>
      </c>
      <c r="F53" s="58">
        <f t="shared" si="15"/>
      </c>
      <c r="G53" s="58">
        <f t="shared" si="12"/>
      </c>
      <c r="H53" s="58" t="e">
        <f t="shared" si="13"/>
        <v>#N/A</v>
      </c>
      <c r="I53" s="100">
        <f t="shared" si="9"/>
      </c>
      <c r="J53" s="58">
        <f t="shared" si="14"/>
      </c>
    </row>
    <row r="54" spans="2:10" ht="12.75">
      <c r="B54" s="6">
        <f t="shared" si="10"/>
        <v>13</v>
      </c>
      <c r="C54" s="6">
        <f t="shared" si="11"/>
        <v>1</v>
      </c>
      <c r="D54" s="5"/>
      <c r="E54" s="58" t="e">
        <f t="shared" si="8"/>
        <v>#N/A</v>
      </c>
      <c r="F54" s="58">
        <f t="shared" si="15"/>
      </c>
      <c r="G54" s="58">
        <f t="shared" si="12"/>
      </c>
      <c r="H54" s="58" t="e">
        <f t="shared" si="13"/>
        <v>#N/A</v>
      </c>
      <c r="I54" s="100">
        <f t="shared" si="9"/>
      </c>
      <c r="J54" s="58">
        <f t="shared" si="14"/>
      </c>
    </row>
    <row r="55" spans="2:10" ht="12.75">
      <c r="B55" s="6">
        <f t="shared" si="10"/>
        <v>13</v>
      </c>
      <c r="C55" s="6">
        <f t="shared" si="11"/>
        <v>2</v>
      </c>
      <c r="D55" s="5"/>
      <c r="E55" s="58" t="e">
        <f t="shared" si="8"/>
        <v>#N/A</v>
      </c>
      <c r="F55" s="58">
        <f t="shared" si="15"/>
      </c>
      <c r="G55" s="58">
        <f t="shared" si="12"/>
      </c>
      <c r="H55" s="58" t="e">
        <f t="shared" si="13"/>
        <v>#N/A</v>
      </c>
      <c r="I55" s="100">
        <f t="shared" si="9"/>
      </c>
      <c r="J55" s="58">
        <f t="shared" si="14"/>
      </c>
    </row>
    <row r="56" spans="2:10" ht="12.75">
      <c r="B56" s="6">
        <f t="shared" si="10"/>
        <v>13</v>
      </c>
      <c r="C56" s="6">
        <f t="shared" si="11"/>
        <v>3</v>
      </c>
      <c r="D56" s="5"/>
      <c r="E56" s="58" t="e">
        <f t="shared" si="8"/>
        <v>#N/A</v>
      </c>
      <c r="F56" s="58">
        <f t="shared" si="15"/>
      </c>
      <c r="G56" s="58">
        <f t="shared" si="12"/>
      </c>
      <c r="H56" s="58" t="e">
        <f t="shared" si="13"/>
        <v>#N/A</v>
      </c>
      <c r="I56" s="100">
        <f t="shared" si="9"/>
      </c>
      <c r="J56" s="58">
        <f t="shared" si="14"/>
      </c>
    </row>
    <row r="57" spans="2:10" ht="12.75">
      <c r="B57" s="6">
        <f t="shared" si="10"/>
        <v>13</v>
      </c>
      <c r="C57" s="6">
        <f t="shared" si="11"/>
        <v>4</v>
      </c>
      <c r="D57" s="5"/>
      <c r="E57" s="58" t="e">
        <f t="shared" si="8"/>
        <v>#N/A</v>
      </c>
      <c r="F57" s="58">
        <f t="shared" si="15"/>
      </c>
      <c r="G57" s="58">
        <f t="shared" si="12"/>
      </c>
      <c r="H57" s="58" t="e">
        <f t="shared" si="13"/>
        <v>#N/A</v>
      </c>
      <c r="I57" s="100">
        <f t="shared" si="9"/>
      </c>
      <c r="J57" s="58">
        <f t="shared" si="14"/>
      </c>
    </row>
    <row r="58" spans="2:10" ht="12.75">
      <c r="B58" s="6">
        <f t="shared" si="10"/>
        <v>14</v>
      </c>
      <c r="C58" s="6">
        <f t="shared" si="11"/>
        <v>1</v>
      </c>
      <c r="D58" s="5"/>
      <c r="E58" s="58" t="e">
        <f t="shared" si="8"/>
        <v>#N/A</v>
      </c>
      <c r="F58" s="58">
        <f t="shared" si="15"/>
      </c>
      <c r="G58" s="58">
        <f t="shared" si="12"/>
      </c>
      <c r="H58" s="58" t="e">
        <f t="shared" si="13"/>
        <v>#N/A</v>
      </c>
      <c r="I58" s="100">
        <f t="shared" si="9"/>
      </c>
      <c r="J58" s="58">
        <f t="shared" si="14"/>
      </c>
    </row>
    <row r="59" spans="2:10" ht="12.75">
      <c r="B59" s="6">
        <f t="shared" si="10"/>
        <v>14</v>
      </c>
      <c r="C59" s="6">
        <f t="shared" si="11"/>
        <v>2</v>
      </c>
      <c r="D59" s="5"/>
      <c r="E59" s="58" t="e">
        <f t="shared" si="8"/>
        <v>#N/A</v>
      </c>
      <c r="F59" s="58">
        <f t="shared" si="15"/>
      </c>
      <c r="G59" s="58">
        <f t="shared" si="12"/>
      </c>
      <c r="H59" s="58" t="e">
        <f t="shared" si="13"/>
        <v>#N/A</v>
      </c>
      <c r="I59" s="100">
        <f t="shared" si="9"/>
      </c>
      <c r="J59" s="58">
        <f t="shared" si="14"/>
      </c>
    </row>
    <row r="60" spans="2:10" ht="12.75">
      <c r="B60" s="6">
        <f t="shared" si="10"/>
        <v>14</v>
      </c>
      <c r="C60" s="6">
        <f t="shared" si="11"/>
        <v>3</v>
      </c>
      <c r="D60" s="5"/>
      <c r="E60" s="58" t="e">
        <f t="shared" si="8"/>
        <v>#N/A</v>
      </c>
      <c r="F60" s="58">
        <f t="shared" si="15"/>
      </c>
      <c r="G60" s="58">
        <f t="shared" si="12"/>
      </c>
      <c r="H60" s="58" t="e">
        <f t="shared" si="13"/>
        <v>#N/A</v>
      </c>
      <c r="I60" s="100">
        <f t="shared" si="9"/>
      </c>
      <c r="J60" s="58">
        <f t="shared" si="14"/>
      </c>
    </row>
    <row r="61" spans="2:10" ht="12.75">
      <c r="B61" s="6">
        <f t="shared" si="10"/>
        <v>14</v>
      </c>
      <c r="C61" s="6">
        <f t="shared" si="11"/>
        <v>4</v>
      </c>
      <c r="D61" s="5"/>
      <c r="E61" s="58" t="e">
        <f t="shared" si="8"/>
        <v>#N/A</v>
      </c>
      <c r="F61" s="58">
        <f t="shared" si="15"/>
      </c>
      <c r="G61" s="58">
        <f t="shared" si="12"/>
      </c>
      <c r="H61" s="58" t="e">
        <f t="shared" si="13"/>
        <v>#N/A</v>
      </c>
      <c r="I61" s="100">
        <f t="shared" si="9"/>
      </c>
      <c r="J61" s="58">
        <f t="shared" si="14"/>
      </c>
    </row>
    <row r="62" spans="2:10" ht="12.75">
      <c r="B62" s="6">
        <f t="shared" si="10"/>
        <v>15</v>
      </c>
      <c r="C62" s="6">
        <f t="shared" si="11"/>
        <v>1</v>
      </c>
      <c r="D62" s="5"/>
      <c r="E62" s="58" t="e">
        <f t="shared" si="8"/>
        <v>#N/A</v>
      </c>
      <c r="F62" s="58">
        <f t="shared" si="15"/>
      </c>
      <c r="G62" s="58">
        <f t="shared" si="12"/>
      </c>
      <c r="H62" s="58" t="e">
        <f t="shared" si="13"/>
        <v>#N/A</v>
      </c>
      <c r="I62" s="100">
        <f t="shared" si="9"/>
      </c>
      <c r="J62" s="58">
        <f t="shared" si="14"/>
      </c>
    </row>
    <row r="63" spans="2:10" ht="12.75">
      <c r="B63" s="6">
        <f t="shared" si="10"/>
        <v>15</v>
      </c>
      <c r="C63" s="6">
        <f t="shared" si="11"/>
        <v>2</v>
      </c>
      <c r="D63" s="5"/>
      <c r="E63" s="58" t="e">
        <f t="shared" si="8"/>
        <v>#N/A</v>
      </c>
      <c r="F63" s="58">
        <f t="shared" si="15"/>
      </c>
      <c r="G63" s="58">
        <f t="shared" si="12"/>
      </c>
      <c r="H63" s="58" t="e">
        <f t="shared" si="13"/>
        <v>#N/A</v>
      </c>
      <c r="I63" s="100">
        <f t="shared" si="9"/>
      </c>
      <c r="J63" s="58">
        <f t="shared" si="14"/>
      </c>
    </row>
    <row r="64" spans="2:10" ht="12.75">
      <c r="B64" s="6">
        <f t="shared" si="10"/>
        <v>15</v>
      </c>
      <c r="C64" s="6">
        <f t="shared" si="11"/>
        <v>3</v>
      </c>
      <c r="D64" s="5"/>
      <c r="E64" s="58" t="e">
        <f t="shared" si="8"/>
        <v>#N/A</v>
      </c>
      <c r="F64" s="58">
        <f t="shared" si="15"/>
      </c>
      <c r="G64" s="58">
        <f t="shared" si="12"/>
      </c>
      <c r="H64" s="58" t="e">
        <f t="shared" si="13"/>
        <v>#N/A</v>
      </c>
      <c r="I64" s="100">
        <f t="shared" si="9"/>
      </c>
      <c r="J64" s="58">
        <f t="shared" si="14"/>
      </c>
    </row>
    <row r="65" spans="2:10" ht="12.75">
      <c r="B65" s="6">
        <f t="shared" si="10"/>
        <v>15</v>
      </c>
      <c r="C65" s="6">
        <f t="shared" si="11"/>
        <v>4</v>
      </c>
      <c r="D65" s="5"/>
      <c r="E65" s="58" t="e">
        <f t="shared" si="8"/>
        <v>#N/A</v>
      </c>
      <c r="F65" s="58">
        <f t="shared" si="15"/>
      </c>
      <c r="G65" s="58">
        <f t="shared" si="12"/>
      </c>
      <c r="H65" s="58" t="e">
        <f t="shared" si="13"/>
        <v>#N/A</v>
      </c>
      <c r="I65" s="100">
        <f t="shared" si="9"/>
      </c>
      <c r="J65" s="58">
        <f t="shared" si="14"/>
      </c>
    </row>
    <row r="66" spans="2:10" ht="12.75">
      <c r="B66" s="6">
        <f t="shared" si="10"/>
        <v>16</v>
      </c>
      <c r="C66" s="6">
        <f t="shared" si="11"/>
        <v>1</v>
      </c>
      <c r="D66" s="5"/>
      <c r="E66" s="58" t="e">
        <f t="shared" si="8"/>
        <v>#N/A</v>
      </c>
      <c r="F66" s="58">
        <f t="shared" si="15"/>
      </c>
      <c r="G66" s="58">
        <f t="shared" si="12"/>
      </c>
      <c r="H66" s="58" t="e">
        <f t="shared" si="13"/>
        <v>#N/A</v>
      </c>
      <c r="I66" s="100">
        <f t="shared" si="9"/>
      </c>
      <c r="J66" s="58">
        <f t="shared" si="14"/>
      </c>
    </row>
    <row r="67" spans="2:10" ht="12.75">
      <c r="B67" s="6">
        <f t="shared" si="10"/>
        <v>16</v>
      </c>
      <c r="C67" s="6">
        <f t="shared" si="11"/>
        <v>2</v>
      </c>
      <c r="D67" s="5"/>
      <c r="E67" s="58" t="e">
        <f t="shared" si="8"/>
        <v>#N/A</v>
      </c>
      <c r="F67" s="58">
        <f t="shared" si="15"/>
      </c>
      <c r="G67" s="58">
        <f t="shared" si="12"/>
      </c>
      <c r="H67" s="58" t="e">
        <f t="shared" si="13"/>
        <v>#N/A</v>
      </c>
      <c r="I67" s="100">
        <f t="shared" si="9"/>
      </c>
      <c r="J67" s="58">
        <f t="shared" si="14"/>
      </c>
    </row>
    <row r="68" spans="2:10" ht="12.75">
      <c r="B68" s="6">
        <f t="shared" si="10"/>
        <v>16</v>
      </c>
      <c r="C68" s="6">
        <f t="shared" si="11"/>
        <v>3</v>
      </c>
      <c r="D68" s="5"/>
      <c r="E68" s="58" t="e">
        <f t="shared" si="8"/>
        <v>#N/A</v>
      </c>
      <c r="F68" s="58">
        <f t="shared" si="15"/>
      </c>
      <c r="G68" s="58">
        <f t="shared" si="12"/>
      </c>
      <c r="H68" s="58" t="e">
        <f t="shared" si="13"/>
        <v>#N/A</v>
      </c>
      <c r="I68" s="100">
        <f t="shared" si="9"/>
      </c>
      <c r="J68" s="58">
        <f t="shared" si="14"/>
      </c>
    </row>
    <row r="69" spans="2:10" ht="12.75">
      <c r="B69" s="6">
        <f t="shared" si="10"/>
        <v>16</v>
      </c>
      <c r="C69" s="6">
        <f t="shared" si="11"/>
        <v>4</v>
      </c>
      <c r="D69" s="5"/>
      <c r="E69" s="58" t="e">
        <f t="shared" si="8"/>
        <v>#N/A</v>
      </c>
      <c r="F69" s="58">
        <f t="shared" si="15"/>
      </c>
      <c r="G69" s="58">
        <f t="shared" si="12"/>
      </c>
      <c r="H69" s="58" t="e">
        <f t="shared" si="13"/>
        <v>#N/A</v>
      </c>
      <c r="I69" s="100">
        <f t="shared" si="9"/>
      </c>
      <c r="J69" s="58">
        <f t="shared" si="14"/>
      </c>
    </row>
    <row r="70" spans="2:10" ht="12.75">
      <c r="B70" s="6">
        <f aca="true" t="shared" si="16" ref="B70:B75">IF(TypeOfSeasonality="Quarterly",TRUNC((ROW(B70)-2)/4),IF(TypeOfSeasonality="Monthly",TRUNC((ROW(B70)+6)/12),TRUNC((ROW(B70)-1)/5)))</f>
        <v>17</v>
      </c>
      <c r="C70" s="6">
        <f aca="true" t="shared" si="17" ref="C70:C75">IF(TypeOfSeasonality="Quarterly",INDEX($L$16:$L$19,MOD(ROW(B70)+2,4)+1,1),IF(TypeOfSeasonality="Monthly",INDEX($L$16:$L$27,MOD(ROW(B70)-6,12)+1,1),INDEX($L$16:$L$20,MOD(ROW(B70)-1,5)+1,1)))</f>
        <v>1</v>
      </c>
      <c r="D70" s="5"/>
      <c r="E70" s="58" t="e">
        <f t="shared" si="8"/>
        <v>#N/A</v>
      </c>
      <c r="F70" s="58">
        <f t="shared" si="15"/>
      </c>
      <c r="G70" s="58">
        <f t="shared" si="12"/>
      </c>
      <c r="H70" s="58" t="e">
        <f t="shared" si="13"/>
        <v>#N/A</v>
      </c>
      <c r="I70" s="100">
        <f t="shared" si="9"/>
      </c>
      <c r="J70" s="58">
        <f t="shared" si="14"/>
      </c>
    </row>
    <row r="71" spans="2:10" ht="12.75">
      <c r="B71" s="6">
        <f t="shared" si="16"/>
        <v>17</v>
      </c>
      <c r="C71" s="6">
        <f t="shared" si="17"/>
        <v>2</v>
      </c>
      <c r="D71" s="5"/>
      <c r="E71" s="58" t="e">
        <f t="shared" si="8"/>
        <v>#N/A</v>
      </c>
      <c r="F71" s="58">
        <f t="shared" si="15"/>
      </c>
      <c r="G71" s="58">
        <f>IF(ISNUMBER(F71),Beta*F71+(1-Beta)*G70,"")</f>
      </c>
      <c r="H71" s="58" t="e">
        <f>IF(ISNUMBER(D70),Alpha*E70+(1-Alpha)*H70+G71,NA())</f>
        <v>#N/A</v>
      </c>
      <c r="I71" s="100">
        <f t="shared" si="9"/>
      </c>
      <c r="J71" s="58">
        <f>IF(AND(ISNUMBER(D71),ISNUMBER(I71)),ABS(D71-I71),"")</f>
      </c>
    </row>
    <row r="72" spans="2:10" ht="12.75">
      <c r="B72" s="6">
        <f t="shared" si="16"/>
        <v>17</v>
      </c>
      <c r="C72" s="6">
        <f t="shared" si="17"/>
        <v>3</v>
      </c>
      <c r="D72" s="5"/>
      <c r="E72" s="58" t="e">
        <f t="shared" si="8"/>
        <v>#N/A</v>
      </c>
      <c r="F72" s="58">
        <f>IF(ISNUMBER(E71),Alpha*(E71-E70)+(1-Alpha)*(H71-H70),"")</f>
      </c>
      <c r="G72" s="58">
        <f>IF(ISNUMBER(F72),Beta*F72+(1-Beta)*G71,"")</f>
      </c>
      <c r="H72" s="58" t="e">
        <f>IF(ISNUMBER(D71),Alpha*E71+(1-Alpha)*H71+G72,NA())</f>
        <v>#N/A</v>
      </c>
      <c r="I72" s="100">
        <f t="shared" si="9"/>
      </c>
      <c r="J72" s="58">
        <f>IF(AND(ISNUMBER(D72),ISNUMBER(I72)),ABS(D72-I72),"")</f>
      </c>
    </row>
    <row r="73" spans="2:10" ht="12.75">
      <c r="B73" s="6">
        <f t="shared" si="16"/>
        <v>17</v>
      </c>
      <c r="C73" s="6">
        <f t="shared" si="17"/>
        <v>4</v>
      </c>
      <c r="D73" s="5"/>
      <c r="E73" s="58" t="e">
        <f t="shared" si="8"/>
        <v>#N/A</v>
      </c>
      <c r="F73" s="58">
        <f>IF(ISNUMBER(E72),Alpha*(E72-E71)+(1-Alpha)*(H72-H71),"")</f>
      </c>
      <c r="G73" s="58">
        <f>IF(ISNUMBER(F73),Beta*F73+(1-Beta)*G32,"")</f>
      </c>
      <c r="H73" s="58" t="e">
        <f>IF(ISNUMBER(D32),Alpha*E32+(1-Alpha)*H32+G73,NA())</f>
        <v>#N/A</v>
      </c>
      <c r="I73" s="100">
        <f t="shared" si="9"/>
      </c>
      <c r="J73" s="58">
        <f>IF(AND(ISNUMBER(D73),ISNUMBER(I73)),ABS(D73-I73),"")</f>
      </c>
    </row>
    <row r="74" spans="2:10" ht="12.75">
      <c r="B74" s="6">
        <f t="shared" si="16"/>
        <v>18</v>
      </c>
      <c r="C74" s="6">
        <f t="shared" si="17"/>
        <v>1</v>
      </c>
      <c r="D74" s="5"/>
      <c r="E74" s="58" t="e">
        <f t="shared" si="8"/>
        <v>#N/A</v>
      </c>
      <c r="F74" s="58">
        <f>IF(ISNUMBER(E73),Alpha*(E73-E32)+(1-Alpha)*(H73-H32),"")</f>
      </c>
      <c r="G74" s="58">
        <f>IF(ISNUMBER(F74),Beta*F74+(1-Beta)*G73,"")</f>
      </c>
      <c r="H74" s="58" t="e">
        <f>IF(ISNUMBER(D73),Alpha*E73+(1-Alpha)*H73+G74,NA())</f>
        <v>#N/A</v>
      </c>
      <c r="I74" s="100">
        <f t="shared" si="9"/>
      </c>
      <c r="J74" s="58">
        <f>IF(AND(ISNUMBER(D74),ISNUMBER(I74)),ABS(D74-I74),"")</f>
      </c>
    </row>
    <row r="75" spans="2:10" ht="13.5" thickBot="1">
      <c r="B75" s="6">
        <f t="shared" si="16"/>
        <v>18</v>
      </c>
      <c r="C75" s="6">
        <f t="shared" si="17"/>
        <v>2</v>
      </c>
      <c r="D75" s="5"/>
      <c r="E75" s="58" t="e">
        <f t="shared" si="8"/>
        <v>#N/A</v>
      </c>
      <c r="F75" s="58">
        <f>IF(ISNUMBER(E74),Alpha*(E74-E73)+(1-Alpha)*(H74-H73),"")</f>
      </c>
      <c r="G75" s="58">
        <f>IF(ISNUMBER(F75),Beta*F75+(1-Beta)*G74,"")</f>
      </c>
      <c r="H75" s="58" t="e">
        <f>IF(ISNUMBER(D74),Alpha*E74+(1-Alpha)*H74+G75,NA())</f>
        <v>#N/A</v>
      </c>
      <c r="I75" s="103">
        <f t="shared" si="9"/>
      </c>
      <c r="J75" s="58">
        <f>IF(AND(ISNUMBER(D75),ISNUMBER(I75)),ABS(D75-I75),"")</f>
      </c>
    </row>
    <row r="76" spans="2:10" ht="12.75">
      <c r="B76" s="6"/>
      <c r="C76" s="6"/>
      <c r="D76" s="6"/>
      <c r="E76" s="6"/>
      <c r="F76" s="6"/>
      <c r="G76" s="6"/>
      <c r="H76" s="6"/>
      <c r="I76" s="6"/>
      <c r="J76" s="6"/>
    </row>
    <row r="77" ht="12.75">
      <c r="H77" s="6"/>
    </row>
    <row r="78" ht="12.75">
      <c r="H78" s="6"/>
    </row>
    <row r="79" ht="12.75">
      <c r="H79" s="6"/>
    </row>
    <row r="80" ht="12.75"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</sheetData>
  <conditionalFormatting sqref="E6:E75">
    <cfRule type="expression" priority="1" dxfId="3" stopIfTrue="1">
      <formula>NOT(ISNUMBER(E6))</formula>
    </cfRule>
  </conditionalFormatting>
  <conditionalFormatting sqref="M20">
    <cfRule type="expression" priority="2" dxfId="4" stopIfTrue="1">
      <formula>(TypeOfSeasonality="Quarterly")</formula>
    </cfRule>
  </conditionalFormatting>
  <conditionalFormatting sqref="H6:H75">
    <cfRule type="expression" priority="3" dxfId="3" stopIfTrue="1">
      <formula>NOT(ISNUMBER(H6))</formula>
    </cfRule>
  </conditionalFormatting>
  <conditionalFormatting sqref="M21:M27">
    <cfRule type="expression" priority="4" dxfId="4" stopIfTrue="1">
      <formula>(TypeOfSeasonality&lt;&gt;"Monthly")</formula>
    </cfRule>
  </conditionalFormatting>
  <dataValidations count="1">
    <dataValidation type="list" allowBlank="1" showInputMessage="1" showErrorMessage="1" sqref="M13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9.00390625" defaultRowHeight="12"/>
  <cols>
    <col min="1" max="1" width="2.875" style="8" customWidth="1"/>
    <col min="2" max="2" width="7.375" style="8" customWidth="1"/>
    <col min="3" max="3" width="10.875" style="8" customWidth="1"/>
    <col min="4" max="4" width="13.875" style="8" customWidth="1"/>
    <col min="5" max="5" width="12.875" style="8" customWidth="1"/>
    <col min="6" max="6" width="5.25390625" style="8" customWidth="1"/>
    <col min="7" max="7" width="7.75390625" style="8" customWidth="1"/>
    <col min="8" max="8" width="17.00390625" style="8" customWidth="1"/>
    <col min="9" max="9" width="10.75390625" style="8" customWidth="1"/>
    <col min="10" max="10" width="15.875" style="8" bestFit="1" customWidth="1"/>
    <col min="11" max="11" width="8.125" style="8" bestFit="1" customWidth="1"/>
    <col min="12" max="16384" width="10.875" style="8" customWidth="1"/>
  </cols>
  <sheetData>
    <row r="1" ht="18">
      <c r="A1" s="7" t="s">
        <v>52</v>
      </c>
    </row>
    <row r="2" ht="13.5" thickBot="1"/>
    <row r="3" spans="2:11" ht="13.5" thickBot="1">
      <c r="B3" s="9" t="s">
        <v>32</v>
      </c>
      <c r="C3" s="10" t="s">
        <v>33</v>
      </c>
      <c r="D3" s="9" t="s">
        <v>53</v>
      </c>
      <c r="E3" s="9" t="s">
        <v>35</v>
      </c>
      <c r="J3" s="28" t="s">
        <v>5</v>
      </c>
      <c r="K3" s="29" t="s">
        <v>6</v>
      </c>
    </row>
    <row r="4" spans="2:11" ht="13.5" thickBot="1">
      <c r="B4" s="9" t="s">
        <v>36</v>
      </c>
      <c r="C4" s="10" t="s">
        <v>4</v>
      </c>
      <c r="D4" s="9" t="s">
        <v>37</v>
      </c>
      <c r="E4" s="9" t="s">
        <v>38</v>
      </c>
      <c r="G4" s="13" t="s">
        <v>39</v>
      </c>
      <c r="J4" s="30" t="s">
        <v>37</v>
      </c>
      <c r="K4" s="31" t="s">
        <v>40</v>
      </c>
    </row>
    <row r="5" spans="2:11" ht="13.5" thickBot="1">
      <c r="B5" s="16">
        <v>1</v>
      </c>
      <c r="C5" s="17">
        <v>242</v>
      </c>
      <c r="D5" s="18"/>
      <c r="E5" s="16"/>
      <c r="G5" s="19" t="s">
        <v>41</v>
      </c>
      <c r="H5" s="20">
        <f>AVERAGE(ForecastingError)</f>
        <v>35.84244391971666</v>
      </c>
      <c r="J5" s="30" t="s">
        <v>42</v>
      </c>
      <c r="K5" s="31" t="s">
        <v>43</v>
      </c>
    </row>
    <row r="6" spans="2:11" ht="12.75">
      <c r="B6" s="16">
        <v>2</v>
      </c>
      <c r="C6" s="17">
        <v>282</v>
      </c>
      <c r="D6" s="21">
        <f>IF(ISNUMBER(C5),AVERAGE($C$5:C5),NA())</f>
        <v>242</v>
      </c>
      <c r="E6" s="22">
        <f aca="true" t="shared" si="0" ref="E6:E34">IF(ISNUMBER(TrueValue),ABS(TrueValue-Forecast),"")</f>
        <v>40</v>
      </c>
      <c r="J6" s="30" t="s">
        <v>44</v>
      </c>
      <c r="K6" s="31" t="s">
        <v>45</v>
      </c>
    </row>
    <row r="7" spans="2:11" ht="13.5" thickBot="1">
      <c r="B7" s="16">
        <v>3</v>
      </c>
      <c r="C7" s="17">
        <v>254</v>
      </c>
      <c r="D7" s="21">
        <f>IF(ISNUMBER(C6),AVERAGE($C$5:C6),NA())</f>
        <v>262</v>
      </c>
      <c r="E7" s="22">
        <f t="shared" si="0"/>
        <v>8</v>
      </c>
      <c r="G7" s="13" t="s">
        <v>46</v>
      </c>
      <c r="J7" s="30" t="s">
        <v>47</v>
      </c>
      <c r="K7" s="31" t="s">
        <v>48</v>
      </c>
    </row>
    <row r="8" spans="2:11" ht="13.5" thickBot="1">
      <c r="B8" s="16">
        <v>4</v>
      </c>
      <c r="C8" s="17">
        <v>345</v>
      </c>
      <c r="D8" s="21">
        <f>IF(ISNUMBER(C7),AVERAGE($C$5:C7),NA())</f>
        <v>259.3333333333333</v>
      </c>
      <c r="E8" s="22">
        <f t="shared" si="0"/>
        <v>85.66666666666669</v>
      </c>
      <c r="G8" s="23" t="s">
        <v>49</v>
      </c>
      <c r="H8" s="24">
        <f>SUMSQ(ForecastingError)/COUNT(ForecastingError)</f>
        <v>2329.1193991909317</v>
      </c>
      <c r="J8" s="32" t="s">
        <v>50</v>
      </c>
      <c r="K8" s="33" t="s">
        <v>51</v>
      </c>
    </row>
    <row r="9" spans="2:5" ht="12.75">
      <c r="B9" s="16">
        <v>5</v>
      </c>
      <c r="C9" s="17">
        <v>253</v>
      </c>
      <c r="D9" s="21">
        <f>IF(ISNUMBER(C8),AVERAGE($C$5:C8),NA())</f>
        <v>280.75</v>
      </c>
      <c r="E9" s="22">
        <f t="shared" si="0"/>
        <v>27.75</v>
      </c>
    </row>
    <row r="10" spans="2:5" ht="12.75">
      <c r="B10" s="16">
        <v>6</v>
      </c>
      <c r="C10" s="17">
        <v>290</v>
      </c>
      <c r="D10" s="21">
        <f>IF(ISNUMBER(C9),AVERAGE($C$5:C9),NA())</f>
        <v>275.2</v>
      </c>
      <c r="E10" s="22">
        <f t="shared" si="0"/>
        <v>14.800000000000011</v>
      </c>
    </row>
    <row r="11" spans="2:5" ht="12.75">
      <c r="B11" s="16">
        <v>7</v>
      </c>
      <c r="C11" s="17">
        <v>262</v>
      </c>
      <c r="D11" s="21">
        <f>IF(ISNUMBER(C10),AVERAGE($C$5:C10),NA())</f>
        <v>277.6666666666667</v>
      </c>
      <c r="E11" s="22">
        <f t="shared" si="0"/>
        <v>15.666666666666686</v>
      </c>
    </row>
    <row r="12" spans="2:5" ht="12.75">
      <c r="B12" s="16">
        <v>8</v>
      </c>
      <c r="C12" s="17">
        <v>352</v>
      </c>
      <c r="D12" s="21">
        <f>IF(ISNUMBER(C11),AVERAGE($C$5:C11),NA())</f>
        <v>275.42857142857144</v>
      </c>
      <c r="E12" s="22">
        <f t="shared" si="0"/>
        <v>76.57142857142856</v>
      </c>
    </row>
    <row r="13" spans="2:5" ht="12.75">
      <c r="B13" s="16">
        <v>9</v>
      </c>
      <c r="C13" s="17">
        <v>270</v>
      </c>
      <c r="D13" s="21">
        <f>IF(ISNUMBER(C12),AVERAGE($C$5:C12),NA())</f>
        <v>285</v>
      </c>
      <c r="E13" s="22">
        <f t="shared" si="0"/>
        <v>15</v>
      </c>
    </row>
    <row r="14" spans="2:5" ht="12.75">
      <c r="B14" s="16">
        <v>10</v>
      </c>
      <c r="C14" s="17">
        <v>286</v>
      </c>
      <c r="D14" s="21">
        <f>IF(ISNUMBER(C13),AVERAGE($C$5:C13),NA())</f>
        <v>283.3333333333333</v>
      </c>
      <c r="E14" s="22">
        <f t="shared" si="0"/>
        <v>2.6666666666666856</v>
      </c>
    </row>
    <row r="15" spans="2:5" ht="12.75">
      <c r="B15" s="16">
        <v>11</v>
      </c>
      <c r="C15" s="17">
        <v>271</v>
      </c>
      <c r="D15" s="21">
        <f>IF(ISNUMBER(C14),AVERAGE($C$5:C14),NA())</f>
        <v>283.6</v>
      </c>
      <c r="E15" s="22">
        <f t="shared" si="0"/>
        <v>12.600000000000023</v>
      </c>
    </row>
    <row r="16" spans="2:5" ht="12.75">
      <c r="B16" s="16">
        <v>12</v>
      </c>
      <c r="C16" s="17">
        <v>378</v>
      </c>
      <c r="D16" s="21">
        <f>IF(ISNUMBER(C15),AVERAGE($C$5:C15),NA())</f>
        <v>282.45454545454544</v>
      </c>
      <c r="E16" s="22">
        <f t="shared" si="0"/>
        <v>95.54545454545456</v>
      </c>
    </row>
    <row r="17" spans="2:5" ht="12.75">
      <c r="B17" s="16">
        <v>13</v>
      </c>
      <c r="C17" s="34"/>
      <c r="D17" s="21">
        <f>IF(ISNUMBER(C16),AVERAGE($C$5:C16),NA())</f>
        <v>290.4166666666667</v>
      </c>
      <c r="E17" s="22">
        <f t="shared" si="0"/>
      </c>
    </row>
    <row r="18" spans="2:5" ht="12.75">
      <c r="B18" s="16">
        <v>14</v>
      </c>
      <c r="C18" s="34"/>
      <c r="D18" s="21" t="e">
        <f>IF(ISNUMBER(C17),AVERAGE($C$5:C17),NA())</f>
        <v>#N/A</v>
      </c>
      <c r="E18" s="22">
        <f t="shared" si="0"/>
      </c>
    </row>
    <row r="19" spans="2:5" ht="12.75">
      <c r="B19" s="16">
        <v>15</v>
      </c>
      <c r="C19" s="34"/>
      <c r="D19" s="21" t="e">
        <f>IF(ISNUMBER(C18),AVERAGE($C$5:C18),NA())</f>
        <v>#N/A</v>
      </c>
      <c r="E19" s="22">
        <f t="shared" si="0"/>
      </c>
    </row>
    <row r="20" spans="2:5" ht="12.75">
      <c r="B20" s="16">
        <v>16</v>
      </c>
      <c r="C20" s="34"/>
      <c r="D20" s="21" t="e">
        <f>IF(ISNUMBER(C19),AVERAGE($C$5:C19),NA())</f>
        <v>#N/A</v>
      </c>
      <c r="E20" s="22">
        <f t="shared" si="0"/>
      </c>
    </row>
    <row r="21" spans="2:5" ht="12.75">
      <c r="B21" s="16">
        <v>17</v>
      </c>
      <c r="C21" s="34"/>
      <c r="D21" s="21" t="e">
        <f>IF(ISNUMBER(C20),AVERAGE($C$5:C20),NA())</f>
        <v>#N/A</v>
      </c>
      <c r="E21" s="22">
        <f t="shared" si="0"/>
      </c>
    </row>
    <row r="22" spans="2:5" ht="12.75">
      <c r="B22" s="16">
        <v>18</v>
      </c>
      <c r="C22" s="34"/>
      <c r="D22" s="21" t="e">
        <f>IF(ISNUMBER(C21),AVERAGE($C$5:C21),NA())</f>
        <v>#N/A</v>
      </c>
      <c r="E22" s="22">
        <f t="shared" si="0"/>
      </c>
    </row>
    <row r="23" spans="2:5" ht="12.75">
      <c r="B23" s="16">
        <v>19</v>
      </c>
      <c r="C23" s="34"/>
      <c r="D23" s="21" t="e">
        <f>IF(ISNUMBER(C22),AVERAGE($C$5:C22),NA())</f>
        <v>#N/A</v>
      </c>
      <c r="E23" s="22">
        <f t="shared" si="0"/>
      </c>
    </row>
    <row r="24" spans="2:5" ht="12.75">
      <c r="B24" s="16">
        <v>20</v>
      </c>
      <c r="C24" s="34"/>
      <c r="D24" s="21" t="e">
        <f>IF(ISNUMBER(C23),AVERAGE($C$5:C23),NA())</f>
        <v>#N/A</v>
      </c>
      <c r="E24" s="22">
        <f t="shared" si="0"/>
      </c>
    </row>
    <row r="25" spans="2:5" ht="12.75">
      <c r="B25" s="16">
        <v>21</v>
      </c>
      <c r="C25" s="34"/>
      <c r="D25" s="21" t="e">
        <f>IF(ISNUMBER(C24),AVERAGE($C$5:C24),NA())</f>
        <v>#N/A</v>
      </c>
      <c r="E25" s="22">
        <f t="shared" si="0"/>
      </c>
    </row>
    <row r="26" spans="2:5" ht="12.75">
      <c r="B26" s="16">
        <v>22</v>
      </c>
      <c r="C26" s="34"/>
      <c r="D26" s="21" t="e">
        <f>IF(ISNUMBER(C25),AVERAGE($C$5:C25),NA())</f>
        <v>#N/A</v>
      </c>
      <c r="E26" s="22">
        <f t="shared" si="0"/>
      </c>
    </row>
    <row r="27" spans="2:5" ht="12.75">
      <c r="B27" s="16">
        <v>23</v>
      </c>
      <c r="C27" s="34"/>
      <c r="D27" s="21" t="e">
        <f>IF(ISNUMBER(C26),AVERAGE($C$5:C26),NA())</f>
        <v>#N/A</v>
      </c>
      <c r="E27" s="22">
        <f t="shared" si="0"/>
      </c>
    </row>
    <row r="28" spans="2:5" ht="12.75">
      <c r="B28" s="16">
        <v>24</v>
      </c>
      <c r="C28" s="34"/>
      <c r="D28" s="21" t="e">
        <f>IF(ISNUMBER(C27),AVERAGE($C$5:C27),NA())</f>
        <v>#N/A</v>
      </c>
      <c r="E28" s="22">
        <f t="shared" si="0"/>
      </c>
    </row>
    <row r="29" spans="2:5" ht="12.75">
      <c r="B29" s="16">
        <v>25</v>
      </c>
      <c r="C29" s="34"/>
      <c r="D29" s="21" t="e">
        <f>IF(ISNUMBER(C28),AVERAGE($C$5:C28),NA())</f>
        <v>#N/A</v>
      </c>
      <c r="E29" s="22">
        <f t="shared" si="0"/>
      </c>
    </row>
    <row r="30" spans="2:5" ht="12.75">
      <c r="B30" s="16">
        <v>26</v>
      </c>
      <c r="C30" s="34"/>
      <c r="D30" s="21" t="e">
        <f>IF(ISNUMBER(C29),AVERAGE($C$5:C29),NA())</f>
        <v>#N/A</v>
      </c>
      <c r="E30" s="22">
        <f t="shared" si="0"/>
      </c>
    </row>
    <row r="31" spans="2:5" ht="12.75">
      <c r="B31" s="16">
        <v>27</v>
      </c>
      <c r="C31" s="34"/>
      <c r="D31" s="21" t="e">
        <f>IF(ISNUMBER(C30),AVERAGE($C$5:C30),NA())</f>
        <v>#N/A</v>
      </c>
      <c r="E31" s="22">
        <f t="shared" si="0"/>
      </c>
    </row>
    <row r="32" spans="2:5" ht="12.75">
      <c r="B32" s="16">
        <v>28</v>
      </c>
      <c r="C32" s="34"/>
      <c r="D32" s="21" t="e">
        <f>IF(ISNUMBER(C31),AVERAGE($C$5:C31),NA())</f>
        <v>#N/A</v>
      </c>
      <c r="E32" s="22">
        <f t="shared" si="0"/>
      </c>
    </row>
    <row r="33" spans="2:5" ht="12.75">
      <c r="B33" s="16">
        <v>29</v>
      </c>
      <c r="C33" s="34"/>
      <c r="D33" s="21" t="e">
        <f>IF(ISNUMBER(C32),AVERAGE($C$5:C32),NA())</f>
        <v>#N/A</v>
      </c>
      <c r="E33" s="22">
        <f t="shared" si="0"/>
      </c>
    </row>
    <row r="34" spans="2:5" ht="13.5" thickBot="1">
      <c r="B34" s="16">
        <v>30</v>
      </c>
      <c r="C34" s="34"/>
      <c r="D34" s="27" t="e">
        <f>IF(ISNUMBER(C33),AVERAGE($C$5:C33),NA())</f>
        <v>#N/A</v>
      </c>
      <c r="E34" s="22">
        <f t="shared" si="0"/>
      </c>
    </row>
  </sheetData>
  <conditionalFormatting sqref="D5">
    <cfRule type="expression" priority="1" dxfId="0" stopIfTrue="1">
      <formula>NOT(ISNUMBER(D5))</formula>
    </cfRule>
  </conditionalFormatting>
  <conditionalFormatting sqref="D6:D34">
    <cfRule type="expression" priority="2" dxfId="1" stopIfTrue="1">
      <formula>NOT(ISNUMBER(D6))</formula>
    </cfRule>
  </conditionalFormatting>
  <printOptions gridLines="1" headings="1"/>
  <pageMargins left="0.75" right="0.75" top="1" bottom="1" header="0.5" footer="0.5"/>
  <pageSetup fitToHeight="1" fitToWidth="1" orientation="landscape" paperSize="9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00390625" defaultRowHeight="12"/>
  <cols>
    <col min="1" max="1" width="2.875" style="8" customWidth="1"/>
    <col min="2" max="2" width="7.375" style="8" customWidth="1"/>
    <col min="3" max="3" width="10.875" style="8" customWidth="1"/>
    <col min="4" max="4" width="13.125" style="8" customWidth="1"/>
    <col min="5" max="5" width="12.875" style="8" customWidth="1"/>
    <col min="6" max="6" width="5.25390625" style="8" customWidth="1"/>
    <col min="7" max="7" width="7.75390625" style="8" customWidth="1"/>
    <col min="8" max="8" width="17.00390625" style="8" customWidth="1"/>
    <col min="9" max="9" width="10.75390625" style="8" customWidth="1"/>
    <col min="10" max="10" width="17.25390625" style="8" bestFit="1" customWidth="1"/>
    <col min="11" max="11" width="8.125" style="8" bestFit="1" customWidth="1"/>
    <col min="12" max="16384" width="10.875" style="8" customWidth="1"/>
  </cols>
  <sheetData>
    <row r="1" ht="18">
      <c r="A1" s="7" t="s">
        <v>54</v>
      </c>
    </row>
    <row r="3" ht="13.5" thickBot="1">
      <c r="D3" s="9" t="s">
        <v>55</v>
      </c>
    </row>
    <row r="4" spans="2:11" ht="13.5" thickBot="1">
      <c r="B4" s="9" t="s">
        <v>32</v>
      </c>
      <c r="C4" s="10" t="s">
        <v>33</v>
      </c>
      <c r="D4" s="9" t="s">
        <v>56</v>
      </c>
      <c r="E4" s="9" t="s">
        <v>35</v>
      </c>
      <c r="G4" s="13" t="s">
        <v>57</v>
      </c>
      <c r="J4" s="28" t="s">
        <v>5</v>
      </c>
      <c r="K4" s="29" t="s">
        <v>6</v>
      </c>
    </row>
    <row r="5" spans="2:11" ht="13.5" thickBot="1">
      <c r="B5" s="9" t="s">
        <v>36</v>
      </c>
      <c r="C5" s="10" t="s">
        <v>4</v>
      </c>
      <c r="D5" s="9" t="s">
        <v>37</v>
      </c>
      <c r="E5" s="9" t="s">
        <v>38</v>
      </c>
      <c r="G5" s="13" t="s">
        <v>58</v>
      </c>
      <c r="J5" s="30" t="s">
        <v>37</v>
      </c>
      <c r="K5" s="31" t="s">
        <v>59</v>
      </c>
    </row>
    <row r="6" spans="2:11" ht="12.75">
      <c r="B6" s="16">
        <v>1</v>
      </c>
      <c r="C6" s="35">
        <v>242</v>
      </c>
      <c r="D6" s="18"/>
      <c r="E6" s="16"/>
      <c r="G6" s="23" t="s">
        <v>60</v>
      </c>
      <c r="H6" s="36">
        <v>4</v>
      </c>
      <c r="J6" s="30" t="s">
        <v>42</v>
      </c>
      <c r="K6" s="31" t="s">
        <v>61</v>
      </c>
    </row>
    <row r="7" spans="2:11" ht="12.75">
      <c r="B7" s="16">
        <v>2</v>
      </c>
      <c r="C7" s="35">
        <v>282</v>
      </c>
      <c r="D7" s="21" t="e">
        <f aca="true" ca="1" t="shared" si="0" ref="D7:D35">IF(AND(ISNUMBER(C6),B7&gt;NumberOfPeriods),AVERAGE(OFFSET(D7,-NumberOfPeriods,-1,NumberOfPeriods,1)),NA())</f>
        <v>#N/A</v>
      </c>
      <c r="E7" s="22">
        <f aca="true" t="shared" si="1" ref="E7:E35">IF(AND(ISNUMBER(TrueValue),ISNUMBER(Forecast)),ABS(TrueValue-Forecast),"")</f>
      </c>
      <c r="J7" s="30" t="s">
        <v>44</v>
      </c>
      <c r="K7" s="31" t="s">
        <v>62</v>
      </c>
    </row>
    <row r="8" spans="2:11" ht="13.5" thickBot="1">
      <c r="B8" s="16">
        <v>3</v>
      </c>
      <c r="C8" s="35">
        <v>254</v>
      </c>
      <c r="D8" s="21" t="e">
        <f ca="1" t="shared" si="0"/>
        <v>#N/A</v>
      </c>
      <c r="E8" s="22">
        <f t="shared" si="1"/>
      </c>
      <c r="G8" s="13" t="s">
        <v>39</v>
      </c>
      <c r="J8" s="30" t="s">
        <v>47</v>
      </c>
      <c r="K8" s="31" t="s">
        <v>63</v>
      </c>
    </row>
    <row r="9" spans="2:11" ht="13.5" thickBot="1">
      <c r="B9" s="16">
        <v>4</v>
      </c>
      <c r="C9" s="35">
        <v>345</v>
      </c>
      <c r="D9" s="21" t="e">
        <f ca="1" t="shared" si="0"/>
        <v>#N/A</v>
      </c>
      <c r="E9" s="22">
        <f t="shared" si="1"/>
      </c>
      <c r="G9" s="19" t="s">
        <v>41</v>
      </c>
      <c r="H9" s="20">
        <f>AVERAGE(ForecastingError)</f>
        <v>31.71875</v>
      </c>
      <c r="J9" s="30" t="s">
        <v>64</v>
      </c>
      <c r="K9" s="31" t="s">
        <v>65</v>
      </c>
    </row>
    <row r="10" spans="2:11" ht="13.5" thickBot="1">
      <c r="B10" s="16">
        <v>5</v>
      </c>
      <c r="C10" s="35">
        <v>253</v>
      </c>
      <c r="D10" s="21">
        <f ca="1" t="shared" si="0"/>
        <v>280.75</v>
      </c>
      <c r="E10" s="22">
        <f t="shared" si="1"/>
        <v>27.75</v>
      </c>
      <c r="J10" s="32" t="s">
        <v>50</v>
      </c>
      <c r="K10" s="33" t="s">
        <v>66</v>
      </c>
    </row>
    <row r="11" spans="2:7" ht="13.5" thickBot="1">
      <c r="B11" s="16">
        <v>6</v>
      </c>
      <c r="C11" s="35">
        <v>290</v>
      </c>
      <c r="D11" s="21">
        <f ca="1" t="shared" si="0"/>
        <v>283.5</v>
      </c>
      <c r="E11" s="22">
        <f t="shared" si="1"/>
        <v>6.5</v>
      </c>
      <c r="G11" s="13" t="s">
        <v>46</v>
      </c>
    </row>
    <row r="12" spans="2:8" ht="13.5" thickBot="1">
      <c r="B12" s="16">
        <v>7</v>
      </c>
      <c r="C12" s="35">
        <v>262</v>
      </c>
      <c r="D12" s="21">
        <f ca="1" t="shared" si="0"/>
        <v>285.5</v>
      </c>
      <c r="E12" s="22">
        <f t="shared" si="1"/>
        <v>23.5</v>
      </c>
      <c r="G12" s="23" t="s">
        <v>49</v>
      </c>
      <c r="H12" s="24">
        <f>SUMSQ(ForecastingError)/COUNT(ForecastingError)</f>
        <v>1668.0546875</v>
      </c>
    </row>
    <row r="13" spans="2:5" ht="12.75">
      <c r="B13" s="16">
        <v>8</v>
      </c>
      <c r="C13" s="35">
        <v>352</v>
      </c>
      <c r="D13" s="21">
        <f ca="1" t="shared" si="0"/>
        <v>287.5</v>
      </c>
      <c r="E13" s="22">
        <f t="shared" si="1"/>
        <v>64.5</v>
      </c>
    </row>
    <row r="14" spans="2:5" ht="12.75">
      <c r="B14" s="16">
        <v>9</v>
      </c>
      <c r="C14" s="35">
        <v>270</v>
      </c>
      <c r="D14" s="21">
        <f ca="1" t="shared" si="0"/>
        <v>289.25</v>
      </c>
      <c r="E14" s="22">
        <f t="shared" si="1"/>
        <v>19.25</v>
      </c>
    </row>
    <row r="15" spans="2:5" ht="12.75">
      <c r="B15" s="16">
        <v>10</v>
      </c>
      <c r="C15" s="35">
        <v>286</v>
      </c>
      <c r="D15" s="21">
        <f ca="1" t="shared" si="0"/>
        <v>293.5</v>
      </c>
      <c r="E15" s="22">
        <f t="shared" si="1"/>
        <v>7.5</v>
      </c>
    </row>
    <row r="16" spans="2:5" ht="12.75">
      <c r="B16" s="16">
        <v>11</v>
      </c>
      <c r="C16" s="35">
        <v>271</v>
      </c>
      <c r="D16" s="21">
        <f ca="1" t="shared" si="0"/>
        <v>292.5</v>
      </c>
      <c r="E16" s="22">
        <f t="shared" si="1"/>
        <v>21.5</v>
      </c>
    </row>
    <row r="17" spans="2:5" ht="12.75">
      <c r="B17" s="16">
        <v>12</v>
      </c>
      <c r="C17" s="35">
        <v>378</v>
      </c>
      <c r="D17" s="21">
        <f ca="1" t="shared" si="0"/>
        <v>294.75</v>
      </c>
      <c r="E17" s="22">
        <f t="shared" si="1"/>
        <v>83.25</v>
      </c>
    </row>
    <row r="18" spans="2:5" ht="12.75">
      <c r="B18" s="16">
        <v>13</v>
      </c>
      <c r="C18" s="34"/>
      <c r="D18" s="21">
        <f ca="1" t="shared" si="0"/>
        <v>301.25</v>
      </c>
      <c r="E18" s="22">
        <f t="shared" si="1"/>
      </c>
    </row>
    <row r="19" spans="2:5" ht="12.75">
      <c r="B19" s="16">
        <v>14</v>
      </c>
      <c r="C19" s="34"/>
      <c r="D19" s="21" t="e">
        <f ca="1" t="shared" si="0"/>
        <v>#N/A</v>
      </c>
      <c r="E19" s="22">
        <f t="shared" si="1"/>
      </c>
    </row>
    <row r="20" spans="2:5" ht="12.75">
      <c r="B20" s="16">
        <v>15</v>
      </c>
      <c r="C20" s="34"/>
      <c r="D20" s="21" t="e">
        <f ca="1" t="shared" si="0"/>
        <v>#N/A</v>
      </c>
      <c r="E20" s="22">
        <f t="shared" si="1"/>
      </c>
    </row>
    <row r="21" spans="2:5" ht="12.75">
      <c r="B21" s="16">
        <v>16</v>
      </c>
      <c r="C21" s="34"/>
      <c r="D21" s="21" t="e">
        <f ca="1" t="shared" si="0"/>
        <v>#N/A</v>
      </c>
      <c r="E21" s="22">
        <f t="shared" si="1"/>
      </c>
    </row>
    <row r="22" spans="2:5" ht="12.75">
      <c r="B22" s="16">
        <v>17</v>
      </c>
      <c r="C22" s="34"/>
      <c r="D22" s="21" t="e">
        <f ca="1" t="shared" si="0"/>
        <v>#N/A</v>
      </c>
      <c r="E22" s="22">
        <f t="shared" si="1"/>
      </c>
    </row>
    <row r="23" spans="2:5" ht="12.75">
      <c r="B23" s="16">
        <v>18</v>
      </c>
      <c r="C23" s="34"/>
      <c r="D23" s="21" t="e">
        <f ca="1" t="shared" si="0"/>
        <v>#N/A</v>
      </c>
      <c r="E23" s="22">
        <f t="shared" si="1"/>
      </c>
    </row>
    <row r="24" spans="2:5" ht="12.75">
      <c r="B24" s="16">
        <v>19</v>
      </c>
      <c r="C24" s="34"/>
      <c r="D24" s="21" t="e">
        <f ca="1" t="shared" si="0"/>
        <v>#N/A</v>
      </c>
      <c r="E24" s="22">
        <f t="shared" si="1"/>
      </c>
    </row>
    <row r="25" spans="2:5" ht="12.75">
      <c r="B25" s="16">
        <v>20</v>
      </c>
      <c r="C25" s="34"/>
      <c r="D25" s="21" t="e">
        <f ca="1" t="shared" si="0"/>
        <v>#N/A</v>
      </c>
      <c r="E25" s="22">
        <f t="shared" si="1"/>
      </c>
    </row>
    <row r="26" spans="2:5" ht="12.75">
      <c r="B26" s="16">
        <v>21</v>
      </c>
      <c r="C26" s="34"/>
      <c r="D26" s="21" t="e">
        <f ca="1" t="shared" si="0"/>
        <v>#N/A</v>
      </c>
      <c r="E26" s="22">
        <f t="shared" si="1"/>
      </c>
    </row>
    <row r="27" spans="2:5" ht="12.75">
      <c r="B27" s="16">
        <v>22</v>
      </c>
      <c r="C27" s="34"/>
      <c r="D27" s="21" t="e">
        <f ca="1" t="shared" si="0"/>
        <v>#N/A</v>
      </c>
      <c r="E27" s="22">
        <f t="shared" si="1"/>
      </c>
    </row>
    <row r="28" spans="2:5" ht="12.75">
      <c r="B28" s="16">
        <v>23</v>
      </c>
      <c r="C28" s="34"/>
      <c r="D28" s="21" t="e">
        <f ca="1" t="shared" si="0"/>
        <v>#N/A</v>
      </c>
      <c r="E28" s="22">
        <f t="shared" si="1"/>
      </c>
    </row>
    <row r="29" spans="2:5" ht="12.75">
      <c r="B29" s="16">
        <v>24</v>
      </c>
      <c r="C29" s="34"/>
      <c r="D29" s="21" t="e">
        <f ca="1" t="shared" si="0"/>
        <v>#N/A</v>
      </c>
      <c r="E29" s="22">
        <f t="shared" si="1"/>
      </c>
    </row>
    <row r="30" spans="2:5" ht="12.75">
      <c r="B30" s="16">
        <v>25</v>
      </c>
      <c r="C30" s="34"/>
      <c r="D30" s="21" t="e">
        <f ca="1" t="shared" si="0"/>
        <v>#N/A</v>
      </c>
      <c r="E30" s="22">
        <f t="shared" si="1"/>
      </c>
    </row>
    <row r="31" spans="2:5" ht="12.75">
      <c r="B31" s="16">
        <v>26</v>
      </c>
      <c r="C31" s="34"/>
      <c r="D31" s="21" t="e">
        <f ca="1" t="shared" si="0"/>
        <v>#N/A</v>
      </c>
      <c r="E31" s="22">
        <f t="shared" si="1"/>
      </c>
    </row>
    <row r="32" spans="2:5" ht="12.75">
      <c r="B32" s="16">
        <v>27</v>
      </c>
      <c r="C32" s="34"/>
      <c r="D32" s="21" t="e">
        <f ca="1" t="shared" si="0"/>
        <v>#N/A</v>
      </c>
      <c r="E32" s="22">
        <f t="shared" si="1"/>
      </c>
    </row>
    <row r="33" spans="2:5" ht="12.75">
      <c r="B33" s="16">
        <v>28</v>
      </c>
      <c r="C33" s="34"/>
      <c r="D33" s="21" t="e">
        <f ca="1" t="shared" si="0"/>
        <v>#N/A</v>
      </c>
      <c r="E33" s="22">
        <f t="shared" si="1"/>
      </c>
    </row>
    <row r="34" spans="2:5" ht="12.75">
      <c r="B34" s="16">
        <v>29</v>
      </c>
      <c r="C34" s="34"/>
      <c r="D34" s="21" t="e">
        <f ca="1" t="shared" si="0"/>
        <v>#N/A</v>
      </c>
      <c r="E34" s="22">
        <f t="shared" si="1"/>
      </c>
    </row>
    <row r="35" spans="2:5" ht="13.5" thickBot="1">
      <c r="B35" s="16">
        <v>30</v>
      </c>
      <c r="C35" s="34"/>
      <c r="D35" s="27" t="e">
        <f ca="1" t="shared" si="0"/>
        <v>#N/A</v>
      </c>
      <c r="E35" s="22">
        <f t="shared" si="1"/>
      </c>
    </row>
  </sheetData>
  <conditionalFormatting sqref="D6">
    <cfRule type="expression" priority="1" dxfId="0" stopIfTrue="1">
      <formula>NOT(ISNUMBER(D6))</formula>
    </cfRule>
  </conditionalFormatting>
  <conditionalFormatting sqref="D7:D35">
    <cfRule type="expression" priority="2" dxfId="1" stopIfTrue="1">
      <formula>NOT(ISNUMBER(D7))</formula>
    </cfRule>
  </conditionalFormatting>
  <dataValidations count="1">
    <dataValidation type="whole" operator="greaterThanOrEqual" allowBlank="1" showInputMessage="1" showErrorMessage="1" error="Number of previous periods to consider must be an integer greater than or equal to 1." sqref="H6">
      <formula1>1</formula1>
    </dataValidation>
  </dataValidations>
  <printOptions gridLines="1" headings="1"/>
  <pageMargins left="0.75" right="0.75" top="1" bottom="1" header="0.5" footer="0.5"/>
  <pageSetup fitToHeight="1" fitToWidth="1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00390625" defaultRowHeight="12"/>
  <cols>
    <col min="1" max="1" width="2.875" style="8" customWidth="1"/>
    <col min="2" max="2" width="7.375" style="8" customWidth="1"/>
    <col min="3" max="3" width="10.875" style="8" customWidth="1"/>
    <col min="4" max="4" width="13.875" style="8" customWidth="1"/>
    <col min="5" max="5" width="12.875" style="8" customWidth="1"/>
    <col min="6" max="6" width="5.25390625" style="8" customWidth="1"/>
    <col min="7" max="7" width="12.25390625" style="8" customWidth="1"/>
    <col min="8" max="8" width="17.00390625" style="8" customWidth="1"/>
    <col min="9" max="9" width="10.75390625" style="8" customWidth="1"/>
    <col min="10" max="10" width="17.25390625" style="8" bestFit="1" customWidth="1"/>
    <col min="11" max="11" width="8.125" style="8" bestFit="1" customWidth="1"/>
    <col min="12" max="16384" width="10.875" style="8" customWidth="1"/>
  </cols>
  <sheetData>
    <row r="1" ht="18">
      <c r="A1" s="7" t="s">
        <v>67</v>
      </c>
    </row>
    <row r="3" ht="13.5" thickBot="1">
      <c r="D3" s="9" t="s">
        <v>68</v>
      </c>
    </row>
    <row r="4" spans="2:11" ht="13.5" thickBot="1">
      <c r="B4" s="9" t="s">
        <v>32</v>
      </c>
      <c r="C4" s="10" t="s">
        <v>33</v>
      </c>
      <c r="D4" s="9" t="s">
        <v>69</v>
      </c>
      <c r="E4" s="9" t="s">
        <v>35</v>
      </c>
      <c r="G4" s="13"/>
      <c r="J4" s="28" t="s">
        <v>5</v>
      </c>
      <c r="K4" s="29" t="s">
        <v>6</v>
      </c>
    </row>
    <row r="5" spans="2:11" ht="13.5" thickBot="1">
      <c r="B5" s="9" t="s">
        <v>36</v>
      </c>
      <c r="C5" s="10" t="s">
        <v>4</v>
      </c>
      <c r="D5" s="9" t="s">
        <v>37</v>
      </c>
      <c r="E5" s="9" t="s">
        <v>38</v>
      </c>
      <c r="G5" s="13" t="s">
        <v>70</v>
      </c>
      <c r="J5" s="30" t="s">
        <v>71</v>
      </c>
      <c r="K5" s="31" t="s">
        <v>65</v>
      </c>
    </row>
    <row r="6" spans="2:11" ht="12.75">
      <c r="B6" s="16">
        <v>1</v>
      </c>
      <c r="C6" s="35">
        <v>242</v>
      </c>
      <c r="D6" s="37">
        <f>IF(ISNUMBER(InitialEstimate),InitialEstimate,NA())</f>
        <v>275</v>
      </c>
      <c r="E6" s="22">
        <f aca="true" t="shared" si="0" ref="E6:E35">IF(AND(ISNUMBER(TrueValue),ISNUMBER(Forecast)),ABS(TrueValue-Forecast),"")</f>
        <v>33</v>
      </c>
      <c r="G6" s="38" t="s">
        <v>72</v>
      </c>
      <c r="H6" s="39">
        <v>0.2</v>
      </c>
      <c r="J6" s="30" t="s">
        <v>37</v>
      </c>
      <c r="K6" s="31" t="s">
        <v>59</v>
      </c>
    </row>
    <row r="7" spans="2:11" ht="12.75">
      <c r="B7" s="16">
        <v>2</v>
      </c>
      <c r="C7" s="35">
        <v>282</v>
      </c>
      <c r="D7" s="21">
        <f aca="true" t="shared" si="1" ref="D7:D35">IF(ISNUMBER(C6),Alpha*C6+(1-Alpha)*D6,NA())</f>
        <v>268.4</v>
      </c>
      <c r="E7" s="22">
        <f t="shared" si="0"/>
        <v>13.600000000000023</v>
      </c>
      <c r="J7" s="30" t="s">
        <v>42</v>
      </c>
      <c r="K7" s="31" t="s">
        <v>61</v>
      </c>
    </row>
    <row r="8" spans="2:11" ht="12.75">
      <c r="B8" s="16">
        <v>3</v>
      </c>
      <c r="C8" s="35">
        <v>254</v>
      </c>
      <c r="D8" s="21">
        <f t="shared" si="1"/>
        <v>271.12</v>
      </c>
      <c r="E8" s="22">
        <f t="shared" si="0"/>
        <v>17.120000000000005</v>
      </c>
      <c r="G8" s="13" t="s">
        <v>73</v>
      </c>
      <c r="J8" s="30" t="s">
        <v>74</v>
      </c>
      <c r="K8" s="31" t="s">
        <v>62</v>
      </c>
    </row>
    <row r="9" spans="2:11" ht="12.75">
      <c r="B9" s="16">
        <v>4</v>
      </c>
      <c r="C9" s="35">
        <v>345</v>
      </c>
      <c r="D9" s="21">
        <f t="shared" si="1"/>
        <v>267.696</v>
      </c>
      <c r="E9" s="22">
        <f t="shared" si="0"/>
        <v>77.30399999999997</v>
      </c>
      <c r="G9" s="23" t="s">
        <v>75</v>
      </c>
      <c r="H9" s="35">
        <v>275</v>
      </c>
      <c r="J9" s="30" t="s">
        <v>44</v>
      </c>
      <c r="K9" s="31" t="s">
        <v>63</v>
      </c>
    </row>
    <row r="10" spans="2:11" ht="12.75">
      <c r="B10" s="16">
        <v>5</v>
      </c>
      <c r="C10" s="35">
        <v>253</v>
      </c>
      <c r="D10" s="21">
        <f t="shared" si="1"/>
        <v>283.15680000000003</v>
      </c>
      <c r="E10" s="22">
        <f t="shared" si="0"/>
        <v>30.156800000000032</v>
      </c>
      <c r="J10" s="30" t="s">
        <v>47</v>
      </c>
      <c r="K10" s="31" t="s">
        <v>76</v>
      </c>
    </row>
    <row r="11" spans="2:11" ht="13.5" thickBot="1">
      <c r="B11" s="16">
        <v>6</v>
      </c>
      <c r="C11" s="35">
        <v>290</v>
      </c>
      <c r="D11" s="21">
        <f t="shared" si="1"/>
        <v>277.12544</v>
      </c>
      <c r="E11" s="22">
        <f t="shared" si="0"/>
        <v>12.874559999999974</v>
      </c>
      <c r="G11" s="13" t="s">
        <v>39</v>
      </c>
      <c r="J11" s="32" t="s">
        <v>50</v>
      </c>
      <c r="K11" s="33" t="s">
        <v>66</v>
      </c>
    </row>
    <row r="12" spans="2:8" ht="13.5" thickBot="1">
      <c r="B12" s="16">
        <v>7</v>
      </c>
      <c r="C12" s="35">
        <v>262</v>
      </c>
      <c r="D12" s="21">
        <f t="shared" si="1"/>
        <v>279.70035200000007</v>
      </c>
      <c r="E12" s="22">
        <f t="shared" si="0"/>
        <v>17.700352000000066</v>
      </c>
      <c r="G12" s="19" t="s">
        <v>41</v>
      </c>
      <c r="H12" s="20">
        <f>AVERAGE(ForecastingError)</f>
        <v>34.17968739498668</v>
      </c>
    </row>
    <row r="13" spans="2:5" ht="12.75">
      <c r="B13" s="16">
        <v>8</v>
      </c>
      <c r="C13" s="35">
        <v>352</v>
      </c>
      <c r="D13" s="21">
        <f t="shared" si="1"/>
        <v>276.1602816000001</v>
      </c>
      <c r="E13" s="22">
        <f t="shared" si="0"/>
        <v>75.83971839999992</v>
      </c>
    </row>
    <row r="14" spans="2:7" ht="13.5" thickBot="1">
      <c r="B14" s="16">
        <v>9</v>
      </c>
      <c r="C14" s="35">
        <v>270</v>
      </c>
      <c r="D14" s="21">
        <f t="shared" si="1"/>
        <v>291.3282252800001</v>
      </c>
      <c r="E14" s="22">
        <f t="shared" si="0"/>
        <v>21.328225280000083</v>
      </c>
      <c r="G14" s="13" t="s">
        <v>46</v>
      </c>
    </row>
    <row r="15" spans="2:8" ht="13.5" thickBot="1">
      <c r="B15" s="16">
        <v>10</v>
      </c>
      <c r="C15" s="35">
        <v>286</v>
      </c>
      <c r="D15" s="21">
        <f t="shared" si="1"/>
        <v>287.06258022400004</v>
      </c>
      <c r="E15" s="22">
        <f t="shared" si="0"/>
        <v>1.062580224000044</v>
      </c>
      <c r="G15" s="23" t="s">
        <v>49</v>
      </c>
      <c r="H15" s="24">
        <f>SUMSQ(ForecastingError)/COUNT(ForecastingError)</f>
        <v>2023.8845470626347</v>
      </c>
    </row>
    <row r="16" spans="2:5" ht="12.75">
      <c r="B16" s="16">
        <v>11</v>
      </c>
      <c r="C16" s="35">
        <v>271</v>
      </c>
      <c r="D16" s="21">
        <f t="shared" si="1"/>
        <v>286.85006417920005</v>
      </c>
      <c r="E16" s="22">
        <f t="shared" si="0"/>
        <v>15.850064179200047</v>
      </c>
    </row>
    <row r="17" spans="2:5" ht="12.75">
      <c r="B17" s="16">
        <v>12</v>
      </c>
      <c r="C17" s="35">
        <v>378</v>
      </c>
      <c r="D17" s="21">
        <f t="shared" si="1"/>
        <v>283.68005134336005</v>
      </c>
      <c r="E17" s="22">
        <f t="shared" si="0"/>
        <v>94.31994865663995</v>
      </c>
    </row>
    <row r="18" spans="2:5" ht="12.75">
      <c r="B18" s="16">
        <v>13</v>
      </c>
      <c r="C18" s="17"/>
      <c r="D18" s="21">
        <f t="shared" si="1"/>
        <v>302.54404107468804</v>
      </c>
      <c r="E18" s="22">
        <f t="shared" si="0"/>
      </c>
    </row>
    <row r="19" spans="2:5" ht="12.75">
      <c r="B19" s="16">
        <v>14</v>
      </c>
      <c r="C19" s="17"/>
      <c r="D19" s="21" t="e">
        <f t="shared" si="1"/>
        <v>#N/A</v>
      </c>
      <c r="E19" s="22">
        <f t="shared" si="0"/>
      </c>
    </row>
    <row r="20" spans="2:5" ht="12.75">
      <c r="B20" s="16">
        <v>15</v>
      </c>
      <c r="C20" s="17"/>
      <c r="D20" s="21" t="e">
        <f t="shared" si="1"/>
        <v>#N/A</v>
      </c>
      <c r="E20" s="22">
        <f t="shared" si="0"/>
      </c>
    </row>
    <row r="21" spans="2:5" ht="12.75">
      <c r="B21" s="16">
        <v>16</v>
      </c>
      <c r="C21" s="17"/>
      <c r="D21" s="21" t="e">
        <f t="shared" si="1"/>
        <v>#N/A</v>
      </c>
      <c r="E21" s="22">
        <f t="shared" si="0"/>
      </c>
    </row>
    <row r="22" spans="2:5" ht="12.75">
      <c r="B22" s="16">
        <v>17</v>
      </c>
      <c r="C22" s="17"/>
      <c r="D22" s="21" t="e">
        <f t="shared" si="1"/>
        <v>#N/A</v>
      </c>
      <c r="E22" s="22">
        <f t="shared" si="0"/>
      </c>
    </row>
    <row r="23" spans="2:5" ht="12.75">
      <c r="B23" s="16">
        <v>18</v>
      </c>
      <c r="C23" s="17"/>
      <c r="D23" s="21" t="e">
        <f t="shared" si="1"/>
        <v>#N/A</v>
      </c>
      <c r="E23" s="22">
        <f t="shared" si="0"/>
      </c>
    </row>
    <row r="24" spans="2:5" ht="12.75">
      <c r="B24" s="16">
        <v>19</v>
      </c>
      <c r="C24" s="17"/>
      <c r="D24" s="21" t="e">
        <f t="shared" si="1"/>
        <v>#N/A</v>
      </c>
      <c r="E24" s="22">
        <f t="shared" si="0"/>
      </c>
    </row>
    <row r="25" spans="2:5" ht="12.75">
      <c r="B25" s="16">
        <v>20</v>
      </c>
      <c r="C25" s="17"/>
      <c r="D25" s="21" t="e">
        <f t="shared" si="1"/>
        <v>#N/A</v>
      </c>
      <c r="E25" s="22">
        <f t="shared" si="0"/>
      </c>
    </row>
    <row r="26" spans="2:5" ht="12.75">
      <c r="B26" s="16">
        <v>21</v>
      </c>
      <c r="C26" s="17"/>
      <c r="D26" s="21" t="e">
        <f t="shared" si="1"/>
        <v>#N/A</v>
      </c>
      <c r="E26" s="22">
        <f t="shared" si="0"/>
      </c>
    </row>
    <row r="27" spans="2:5" ht="12.75">
      <c r="B27" s="16">
        <v>22</v>
      </c>
      <c r="C27" s="17"/>
      <c r="D27" s="21" t="e">
        <f t="shared" si="1"/>
        <v>#N/A</v>
      </c>
      <c r="E27" s="22">
        <f t="shared" si="0"/>
      </c>
    </row>
    <row r="28" spans="2:5" ht="12.75">
      <c r="B28" s="16">
        <v>23</v>
      </c>
      <c r="C28" s="17"/>
      <c r="D28" s="21" t="e">
        <f t="shared" si="1"/>
        <v>#N/A</v>
      </c>
      <c r="E28" s="22">
        <f t="shared" si="0"/>
      </c>
    </row>
    <row r="29" spans="2:5" ht="12.75">
      <c r="B29" s="16">
        <v>24</v>
      </c>
      <c r="C29" s="17"/>
      <c r="D29" s="21" t="e">
        <f t="shared" si="1"/>
        <v>#N/A</v>
      </c>
      <c r="E29" s="22">
        <f t="shared" si="0"/>
      </c>
    </row>
    <row r="30" spans="2:5" ht="12.75">
      <c r="B30" s="16">
        <v>25</v>
      </c>
      <c r="C30" s="17"/>
      <c r="D30" s="21" t="e">
        <f t="shared" si="1"/>
        <v>#N/A</v>
      </c>
      <c r="E30" s="22">
        <f t="shared" si="0"/>
      </c>
    </row>
    <row r="31" spans="2:5" ht="12.75">
      <c r="B31" s="16">
        <v>26</v>
      </c>
      <c r="C31" s="17"/>
      <c r="D31" s="21" t="e">
        <f t="shared" si="1"/>
        <v>#N/A</v>
      </c>
      <c r="E31" s="22">
        <f t="shared" si="0"/>
      </c>
    </row>
    <row r="32" spans="2:5" ht="12.75">
      <c r="B32" s="16">
        <v>27</v>
      </c>
      <c r="C32" s="17"/>
      <c r="D32" s="21" t="e">
        <f t="shared" si="1"/>
        <v>#N/A</v>
      </c>
      <c r="E32" s="22">
        <f t="shared" si="0"/>
      </c>
    </row>
    <row r="33" spans="2:5" ht="12.75">
      <c r="B33" s="16">
        <v>28</v>
      </c>
      <c r="C33" s="17"/>
      <c r="D33" s="21" t="e">
        <f t="shared" si="1"/>
        <v>#N/A</v>
      </c>
      <c r="E33" s="22">
        <f t="shared" si="0"/>
      </c>
    </row>
    <row r="34" spans="2:5" ht="12.75">
      <c r="B34" s="16">
        <v>29</v>
      </c>
      <c r="C34" s="17"/>
      <c r="D34" s="21" t="e">
        <f t="shared" si="1"/>
        <v>#N/A</v>
      </c>
      <c r="E34" s="22">
        <f t="shared" si="0"/>
      </c>
    </row>
    <row r="35" spans="2:5" ht="13.5" thickBot="1">
      <c r="B35" s="16">
        <v>30</v>
      </c>
      <c r="C35" s="17"/>
      <c r="D35" s="27" t="e">
        <f t="shared" si="1"/>
        <v>#N/A</v>
      </c>
      <c r="E35" s="22">
        <f t="shared" si="0"/>
      </c>
    </row>
  </sheetData>
  <conditionalFormatting sqref="D6">
    <cfRule type="expression" priority="1" dxfId="0" stopIfTrue="1">
      <formula>NOT(ISNUMBER(D6))</formula>
    </cfRule>
  </conditionalFormatting>
  <conditionalFormatting sqref="D7:D35">
    <cfRule type="expression" priority="2" dxfId="1" stopIfTrue="1">
      <formula>NOT(ISNUMBER(D7))</formula>
    </cfRule>
  </conditionalFormatting>
  <dataValidations count="1">
    <dataValidation type="decimal" allowBlank="1" showInputMessage="1" showErrorMessage="1" error="The smoothing constant must be between 0 and 1." sqref="H6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landscape" paperSize="9" scale="7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1" sqref="A1"/>
    </sheetView>
  </sheetViews>
  <sheetFormatPr defaultColWidth="9.00390625" defaultRowHeight="12"/>
  <cols>
    <col min="1" max="1" width="3.00390625" style="8" customWidth="1"/>
    <col min="2" max="2" width="7.875" style="8" customWidth="1"/>
    <col min="3" max="4" width="10.875" style="8" customWidth="1"/>
    <col min="5" max="5" width="11.375" style="8" customWidth="1"/>
    <col min="6" max="7" width="13.75390625" style="8" customWidth="1"/>
    <col min="8" max="8" width="2.875" style="8" customWidth="1"/>
    <col min="9" max="9" width="10.75390625" style="40" customWidth="1"/>
    <col min="10" max="10" width="14.125" style="8" customWidth="1"/>
    <col min="11" max="11" width="10.875" style="8" customWidth="1"/>
    <col min="12" max="12" width="22.00390625" style="8" bestFit="1" customWidth="1"/>
    <col min="13" max="13" width="8.125" style="8" bestFit="1" customWidth="1"/>
    <col min="14" max="16384" width="10.875" style="8" customWidth="1"/>
  </cols>
  <sheetData>
    <row r="1" ht="18">
      <c r="A1" s="7" t="s">
        <v>77</v>
      </c>
    </row>
    <row r="2" ht="18.75" thickBot="1">
      <c r="A2" s="7"/>
    </row>
    <row r="3" spans="6:13" ht="13.5" thickBot="1">
      <c r="F3" s="9" t="s">
        <v>68</v>
      </c>
      <c r="L3" s="41" t="s">
        <v>5</v>
      </c>
      <c r="M3" s="42" t="s">
        <v>6</v>
      </c>
    </row>
    <row r="4" spans="2:13" ht="12.75">
      <c r="B4" s="9" t="s">
        <v>78</v>
      </c>
      <c r="C4" s="10" t="s">
        <v>33</v>
      </c>
      <c r="D4" s="9" t="s">
        <v>79</v>
      </c>
      <c r="E4" s="9" t="s">
        <v>80</v>
      </c>
      <c r="F4" s="9" t="s">
        <v>69</v>
      </c>
      <c r="G4" s="9" t="s">
        <v>35</v>
      </c>
      <c r="I4" s="43"/>
      <c r="L4" s="44" t="s">
        <v>71</v>
      </c>
      <c r="M4" s="45" t="s">
        <v>81</v>
      </c>
    </row>
    <row r="5" spans="2:13" ht="13.5" thickBot="1">
      <c r="B5" s="9" t="s">
        <v>36</v>
      </c>
      <c r="C5" s="10" t="s">
        <v>4</v>
      </c>
      <c r="D5" s="9" t="s">
        <v>82</v>
      </c>
      <c r="E5" s="9" t="s">
        <v>82</v>
      </c>
      <c r="F5" s="9" t="s">
        <v>37</v>
      </c>
      <c r="G5" s="9" t="s">
        <v>38</v>
      </c>
      <c r="I5" s="43" t="s">
        <v>83</v>
      </c>
      <c r="L5" s="44" t="s">
        <v>84</v>
      </c>
      <c r="M5" s="45" t="s">
        <v>85</v>
      </c>
    </row>
    <row r="6" spans="2:13" ht="12.75">
      <c r="B6" s="46">
        <v>1</v>
      </c>
      <c r="C6" s="35">
        <v>242</v>
      </c>
      <c r="D6" s="104"/>
      <c r="E6" s="104">
        <f>IF(ISNUMBER(InitialEstimateTrend),InitialEstimateTrend,"")</f>
        <v>2</v>
      </c>
      <c r="F6" s="47">
        <f>InitialEstimateAverage+InitialEstimateTrend</f>
        <v>277</v>
      </c>
      <c r="G6" s="48">
        <f aca="true" t="shared" si="0" ref="G6:G35">IF(ISNUMBER(TrueValue),ABS(TrueValue-Forecast),"")</f>
        <v>35</v>
      </c>
      <c r="I6" s="49" t="s">
        <v>72</v>
      </c>
      <c r="J6" s="34">
        <v>0.3</v>
      </c>
      <c r="L6" s="44" t="s">
        <v>86</v>
      </c>
      <c r="M6" s="45" t="s">
        <v>61</v>
      </c>
    </row>
    <row r="7" spans="2:13" ht="12.75">
      <c r="B7" s="46">
        <v>2</v>
      </c>
      <c r="C7" s="35">
        <v>282</v>
      </c>
      <c r="D7" s="104">
        <f>IF(ISNUMBER(C6),Alpha*(C6-InitialEstimateAverage)+(1-Alpha)*(F6-InitialEstimateAverage),"")</f>
        <v>-8.5</v>
      </c>
      <c r="E7" s="104">
        <f>Beta*LatestTrend+(1-Beta)*E6</f>
        <v>-1.15</v>
      </c>
      <c r="F7" s="50">
        <f aca="true" t="shared" si="1" ref="F7:F35">IF(ISNUMBER(C6),Alpha*C6+(1-Alpha)*F6+EstimatedTrend,NA())</f>
        <v>265.35</v>
      </c>
      <c r="G7" s="48">
        <f t="shared" si="0"/>
        <v>16.649999999999977</v>
      </c>
      <c r="I7" s="49" t="s">
        <v>87</v>
      </c>
      <c r="J7" s="34">
        <v>0.3</v>
      </c>
      <c r="L7" s="44" t="s">
        <v>37</v>
      </c>
      <c r="M7" s="45" t="s">
        <v>88</v>
      </c>
    </row>
    <row r="8" spans="2:13" ht="12.75">
      <c r="B8" s="46">
        <v>3</v>
      </c>
      <c r="C8" s="35">
        <v>254</v>
      </c>
      <c r="D8" s="104">
        <f aca="true" t="shared" si="2" ref="D8:D35">IF(ISNUMBER(C7),Alpha*(C7-C6)+(1-Alpha)*(F7-F6),"")</f>
        <v>3.8450000000000166</v>
      </c>
      <c r="E8" s="104">
        <f aca="true" t="shared" si="3" ref="E8:E35">IF(ISNUMBER(C7),Beta*LatestTrend+(1-Beta)*E7,"")</f>
        <v>0.3485000000000049</v>
      </c>
      <c r="F8" s="50">
        <f t="shared" si="1"/>
        <v>270.69350000000003</v>
      </c>
      <c r="G8" s="48">
        <f t="shared" si="0"/>
        <v>16.69350000000003</v>
      </c>
      <c r="I8" s="46"/>
      <c r="J8" s="51"/>
      <c r="L8" s="44" t="s">
        <v>42</v>
      </c>
      <c r="M8" s="45" t="s">
        <v>89</v>
      </c>
    </row>
    <row r="9" spans="2:13" ht="12.75">
      <c r="B9" s="46">
        <v>4</v>
      </c>
      <c r="C9" s="35">
        <v>345</v>
      </c>
      <c r="D9" s="104">
        <f t="shared" si="2"/>
        <v>-4.659549999999996</v>
      </c>
      <c r="E9" s="104">
        <f t="shared" si="3"/>
        <v>-1.1539149999999954</v>
      </c>
      <c r="F9" s="50">
        <f t="shared" si="1"/>
        <v>264.531535</v>
      </c>
      <c r="G9" s="48">
        <f t="shared" si="0"/>
        <v>80.46846499999998</v>
      </c>
      <c r="I9" s="52" t="s">
        <v>90</v>
      </c>
      <c r="J9" s="51"/>
      <c r="L9" s="44" t="s">
        <v>91</v>
      </c>
      <c r="M9" s="45" t="s">
        <v>92</v>
      </c>
    </row>
    <row r="10" spans="2:13" ht="12.75">
      <c r="B10" s="46">
        <v>5</v>
      </c>
      <c r="C10" s="35">
        <v>253</v>
      </c>
      <c r="D10" s="104">
        <f t="shared" si="2"/>
        <v>22.986624499999994</v>
      </c>
      <c r="E10" s="104">
        <f t="shared" si="3"/>
        <v>6.088246850000001</v>
      </c>
      <c r="F10" s="50">
        <f t="shared" si="1"/>
        <v>294.76032135</v>
      </c>
      <c r="G10" s="48">
        <f t="shared" si="0"/>
        <v>41.76032135000003</v>
      </c>
      <c r="I10" s="53" t="s">
        <v>75</v>
      </c>
      <c r="J10" s="17">
        <v>275</v>
      </c>
      <c r="L10" s="44" t="s">
        <v>93</v>
      </c>
      <c r="M10" s="45" t="s">
        <v>94</v>
      </c>
    </row>
    <row r="11" spans="2:13" ht="12.75">
      <c r="B11" s="46">
        <v>6</v>
      </c>
      <c r="C11" s="35">
        <v>290</v>
      </c>
      <c r="D11" s="104">
        <f t="shared" si="2"/>
        <v>-6.439849554999995</v>
      </c>
      <c r="E11" s="104">
        <f t="shared" si="3"/>
        <v>2.3298179285000025</v>
      </c>
      <c r="F11" s="50">
        <f t="shared" si="1"/>
        <v>284.5620428735</v>
      </c>
      <c r="G11" s="48">
        <f t="shared" si="0"/>
        <v>5.4379571265000095</v>
      </c>
      <c r="I11" s="53" t="s">
        <v>95</v>
      </c>
      <c r="J11" s="34">
        <v>2</v>
      </c>
      <c r="L11" s="44" t="s">
        <v>96</v>
      </c>
      <c r="M11" s="45" t="s">
        <v>59</v>
      </c>
    </row>
    <row r="12" spans="2:13" ht="12.75">
      <c r="B12" s="46">
        <v>7</v>
      </c>
      <c r="C12" s="35">
        <v>262</v>
      </c>
      <c r="D12" s="104">
        <f t="shared" si="2"/>
        <v>3.961205066449975</v>
      </c>
      <c r="E12" s="104">
        <f t="shared" si="3"/>
        <v>2.819234069884994</v>
      </c>
      <c r="F12" s="50">
        <f t="shared" si="1"/>
        <v>289.012664081335</v>
      </c>
      <c r="G12" s="48">
        <f t="shared" si="0"/>
        <v>27.012664081335004</v>
      </c>
      <c r="I12" s="46"/>
      <c r="J12" s="51"/>
      <c r="L12" s="44" t="s">
        <v>44</v>
      </c>
      <c r="M12" s="45" t="s">
        <v>97</v>
      </c>
    </row>
    <row r="13" spans="2:13" ht="13.5" thickBot="1">
      <c r="B13" s="46">
        <v>8</v>
      </c>
      <c r="C13" s="35">
        <v>352</v>
      </c>
      <c r="D13" s="104">
        <f t="shared" si="2"/>
        <v>-5.284565154515491</v>
      </c>
      <c r="E13" s="104">
        <f t="shared" si="3"/>
        <v>0.38809430256484867</v>
      </c>
      <c r="F13" s="50">
        <f t="shared" si="1"/>
        <v>281.29695915949935</v>
      </c>
      <c r="G13" s="48">
        <f t="shared" si="0"/>
        <v>70.70304084050065</v>
      </c>
      <c r="I13" s="52" t="s">
        <v>39</v>
      </c>
      <c r="J13" s="51"/>
      <c r="L13" s="44" t="s">
        <v>47</v>
      </c>
      <c r="M13" s="45" t="s">
        <v>98</v>
      </c>
    </row>
    <row r="14" spans="2:13" ht="13.5" thickBot="1">
      <c r="B14" s="46">
        <v>9</v>
      </c>
      <c r="C14" s="35">
        <v>270</v>
      </c>
      <c r="D14" s="104">
        <f t="shared" si="2"/>
        <v>21.599006554715043</v>
      </c>
      <c r="E14" s="104">
        <f t="shared" si="3"/>
        <v>6.751367978209906</v>
      </c>
      <c r="F14" s="50">
        <f t="shared" si="1"/>
        <v>309.2592393898594</v>
      </c>
      <c r="G14" s="48">
        <f t="shared" si="0"/>
        <v>39.259239389859374</v>
      </c>
      <c r="I14" s="53" t="s">
        <v>41</v>
      </c>
      <c r="J14" s="54">
        <f>AVERAGE(ForecastingError)</f>
        <v>38.615971411132485</v>
      </c>
      <c r="L14" s="55" t="s">
        <v>50</v>
      </c>
      <c r="M14" s="56" t="s">
        <v>66</v>
      </c>
    </row>
    <row r="15" spans="2:7" ht="12.75">
      <c r="B15" s="46">
        <v>10</v>
      </c>
      <c r="C15" s="35">
        <v>286</v>
      </c>
      <c r="D15" s="104">
        <f t="shared" si="2"/>
        <v>-5.026403838747985</v>
      </c>
      <c r="E15" s="104">
        <f t="shared" si="3"/>
        <v>3.2180364331225384</v>
      </c>
      <c r="F15" s="50">
        <f t="shared" si="1"/>
        <v>300.69950400602414</v>
      </c>
      <c r="G15" s="48">
        <f t="shared" si="0"/>
        <v>14.699504006024142</v>
      </c>
    </row>
    <row r="16" spans="2:9" ht="13.5" thickBot="1">
      <c r="B16" s="46">
        <v>11</v>
      </c>
      <c r="C16" s="35">
        <v>271</v>
      </c>
      <c r="D16" s="104">
        <f t="shared" si="2"/>
        <v>-1.1918147686846625</v>
      </c>
      <c r="E16" s="104">
        <f t="shared" si="3"/>
        <v>1.895081072580378</v>
      </c>
      <c r="F16" s="50">
        <f t="shared" si="1"/>
        <v>298.1847338767972</v>
      </c>
      <c r="G16" s="48">
        <f t="shared" si="0"/>
        <v>27.184733876797225</v>
      </c>
      <c r="I16" s="52" t="s">
        <v>46</v>
      </c>
    </row>
    <row r="17" spans="2:10" ht="13.5" thickBot="1">
      <c r="B17" s="46">
        <v>12</v>
      </c>
      <c r="C17" s="35">
        <v>378</v>
      </c>
      <c r="D17" s="104">
        <f t="shared" si="2"/>
        <v>-6.260339090458842</v>
      </c>
      <c r="E17" s="104">
        <f t="shared" si="3"/>
        <v>-0.551544976331388</v>
      </c>
      <c r="F17" s="50">
        <f t="shared" si="1"/>
        <v>289.47776873742663</v>
      </c>
      <c r="G17" s="48">
        <f t="shared" si="0"/>
        <v>88.52223126257337</v>
      </c>
      <c r="I17" s="57" t="s">
        <v>49</v>
      </c>
      <c r="J17" s="54">
        <f>SUMSQ(ForecastingError)/COUNT(ForecastingError)</f>
        <v>2174.2273002238253</v>
      </c>
    </row>
    <row r="18" spans="2:7" ht="12.75">
      <c r="B18" s="46">
        <v>13</v>
      </c>
      <c r="C18" s="17"/>
      <c r="D18" s="104">
        <f t="shared" si="2"/>
        <v>26.005124402440586</v>
      </c>
      <c r="E18" s="104">
        <f t="shared" si="3"/>
        <v>7.415455837300204</v>
      </c>
      <c r="F18" s="50">
        <f t="shared" si="1"/>
        <v>323.4498939534988</v>
      </c>
      <c r="G18" s="48">
        <f t="shared" si="0"/>
      </c>
    </row>
    <row r="19" spans="2:7" ht="12.75">
      <c r="B19" s="46">
        <v>14</v>
      </c>
      <c r="C19" s="17"/>
      <c r="D19" s="46">
        <f t="shared" si="2"/>
      </c>
      <c r="E19" s="58">
        <f t="shared" si="3"/>
      </c>
      <c r="F19" s="50" t="e">
        <f t="shared" si="1"/>
        <v>#N/A</v>
      </c>
      <c r="G19" s="48">
        <f t="shared" si="0"/>
      </c>
    </row>
    <row r="20" spans="2:7" ht="12.75">
      <c r="B20" s="46">
        <v>15</v>
      </c>
      <c r="C20" s="17"/>
      <c r="D20" s="46">
        <f t="shared" si="2"/>
      </c>
      <c r="E20" s="58">
        <f t="shared" si="3"/>
      </c>
      <c r="F20" s="50" t="e">
        <f t="shared" si="1"/>
        <v>#N/A</v>
      </c>
      <c r="G20" s="48">
        <f t="shared" si="0"/>
      </c>
    </row>
    <row r="21" spans="2:7" ht="12.75">
      <c r="B21" s="46">
        <v>16</v>
      </c>
      <c r="C21" s="17"/>
      <c r="D21" s="46">
        <f t="shared" si="2"/>
      </c>
      <c r="E21" s="58">
        <f t="shared" si="3"/>
      </c>
      <c r="F21" s="50" t="e">
        <f t="shared" si="1"/>
        <v>#N/A</v>
      </c>
      <c r="G21" s="48">
        <f t="shared" si="0"/>
      </c>
    </row>
    <row r="22" spans="2:7" ht="12.75">
      <c r="B22" s="46">
        <v>17</v>
      </c>
      <c r="C22" s="17"/>
      <c r="D22" s="46">
        <f t="shared" si="2"/>
      </c>
      <c r="E22" s="58">
        <f t="shared" si="3"/>
      </c>
      <c r="F22" s="50" t="e">
        <f t="shared" si="1"/>
        <v>#N/A</v>
      </c>
      <c r="G22" s="48">
        <f t="shared" si="0"/>
      </c>
    </row>
    <row r="23" spans="2:7" ht="12.75">
      <c r="B23" s="46">
        <v>18</v>
      </c>
      <c r="C23" s="17"/>
      <c r="D23" s="46">
        <f t="shared" si="2"/>
      </c>
      <c r="E23" s="58">
        <f t="shared" si="3"/>
      </c>
      <c r="F23" s="50" t="e">
        <f t="shared" si="1"/>
        <v>#N/A</v>
      </c>
      <c r="G23" s="48">
        <f t="shared" si="0"/>
      </c>
    </row>
    <row r="24" spans="2:7" ht="12.75">
      <c r="B24" s="46">
        <v>19</v>
      </c>
      <c r="C24" s="17"/>
      <c r="D24" s="46">
        <f t="shared" si="2"/>
      </c>
      <c r="E24" s="58">
        <f t="shared" si="3"/>
      </c>
      <c r="F24" s="50" t="e">
        <f t="shared" si="1"/>
        <v>#N/A</v>
      </c>
      <c r="G24" s="48">
        <f t="shared" si="0"/>
      </c>
    </row>
    <row r="25" spans="2:7" ht="12.75">
      <c r="B25" s="46">
        <v>20</v>
      </c>
      <c r="C25" s="17"/>
      <c r="D25" s="46">
        <f t="shared" si="2"/>
      </c>
      <c r="E25" s="58">
        <f t="shared" si="3"/>
      </c>
      <c r="F25" s="50" t="e">
        <f t="shared" si="1"/>
        <v>#N/A</v>
      </c>
      <c r="G25" s="48">
        <f t="shared" si="0"/>
      </c>
    </row>
    <row r="26" spans="2:7" ht="12.75">
      <c r="B26" s="46">
        <v>21</v>
      </c>
      <c r="C26" s="17"/>
      <c r="D26" s="46">
        <f t="shared" si="2"/>
      </c>
      <c r="E26" s="58">
        <f t="shared" si="3"/>
      </c>
      <c r="F26" s="50" t="e">
        <f t="shared" si="1"/>
        <v>#N/A</v>
      </c>
      <c r="G26" s="48">
        <f t="shared" si="0"/>
      </c>
    </row>
    <row r="27" spans="2:7" ht="12.75">
      <c r="B27" s="46">
        <v>22</v>
      </c>
      <c r="C27" s="17"/>
      <c r="D27" s="46">
        <f t="shared" si="2"/>
      </c>
      <c r="E27" s="58">
        <f t="shared" si="3"/>
      </c>
      <c r="F27" s="50" t="e">
        <f t="shared" si="1"/>
        <v>#N/A</v>
      </c>
      <c r="G27" s="48">
        <f t="shared" si="0"/>
      </c>
    </row>
    <row r="28" spans="2:7" ht="12.75">
      <c r="B28" s="46">
        <v>23</v>
      </c>
      <c r="C28" s="17"/>
      <c r="D28" s="46">
        <f t="shared" si="2"/>
      </c>
      <c r="E28" s="58">
        <f t="shared" si="3"/>
      </c>
      <c r="F28" s="50" t="e">
        <f t="shared" si="1"/>
        <v>#N/A</v>
      </c>
      <c r="G28" s="48">
        <f t="shared" si="0"/>
      </c>
    </row>
    <row r="29" spans="2:7" ht="12.75">
      <c r="B29" s="46">
        <v>24</v>
      </c>
      <c r="C29" s="17"/>
      <c r="D29" s="46">
        <f t="shared" si="2"/>
      </c>
      <c r="E29" s="58">
        <f t="shared" si="3"/>
      </c>
      <c r="F29" s="50" t="e">
        <f t="shared" si="1"/>
        <v>#N/A</v>
      </c>
      <c r="G29" s="48">
        <f t="shared" si="0"/>
      </c>
    </row>
    <row r="30" spans="2:7" ht="12.75">
      <c r="B30" s="46">
        <v>25</v>
      </c>
      <c r="C30" s="17"/>
      <c r="D30" s="46">
        <f t="shared" si="2"/>
      </c>
      <c r="E30" s="58">
        <f t="shared" si="3"/>
      </c>
      <c r="F30" s="50" t="e">
        <f t="shared" si="1"/>
        <v>#N/A</v>
      </c>
      <c r="G30" s="48">
        <f t="shared" si="0"/>
      </c>
    </row>
    <row r="31" spans="2:7" ht="12.75">
      <c r="B31" s="46">
        <v>26</v>
      </c>
      <c r="C31" s="17"/>
      <c r="D31" s="46">
        <f t="shared" si="2"/>
      </c>
      <c r="E31" s="58">
        <f t="shared" si="3"/>
      </c>
      <c r="F31" s="50" t="e">
        <f t="shared" si="1"/>
        <v>#N/A</v>
      </c>
      <c r="G31" s="48">
        <f t="shared" si="0"/>
      </c>
    </row>
    <row r="32" spans="2:7" ht="12.75">
      <c r="B32" s="46">
        <v>27</v>
      </c>
      <c r="C32" s="17"/>
      <c r="D32" s="46">
        <f t="shared" si="2"/>
      </c>
      <c r="E32" s="58">
        <f t="shared" si="3"/>
      </c>
      <c r="F32" s="50" t="e">
        <f t="shared" si="1"/>
        <v>#N/A</v>
      </c>
      <c r="G32" s="48">
        <f t="shared" si="0"/>
      </c>
    </row>
    <row r="33" spans="2:7" ht="12.75">
      <c r="B33" s="46">
        <v>28</v>
      </c>
      <c r="C33" s="17"/>
      <c r="D33" s="46">
        <f t="shared" si="2"/>
      </c>
      <c r="E33" s="58">
        <f t="shared" si="3"/>
      </c>
      <c r="F33" s="50" t="e">
        <f t="shared" si="1"/>
        <v>#N/A</v>
      </c>
      <c r="G33" s="48">
        <f t="shared" si="0"/>
      </c>
    </row>
    <row r="34" spans="2:7" ht="12.75">
      <c r="B34" s="46">
        <v>29</v>
      </c>
      <c r="C34" s="17"/>
      <c r="D34" s="46">
        <f t="shared" si="2"/>
      </c>
      <c r="E34" s="58">
        <f t="shared" si="3"/>
      </c>
      <c r="F34" s="50" t="e">
        <f t="shared" si="1"/>
        <v>#N/A</v>
      </c>
      <c r="G34" s="48">
        <f t="shared" si="0"/>
      </c>
    </row>
    <row r="35" spans="2:7" ht="13.5" thickBot="1">
      <c r="B35" s="46">
        <v>30</v>
      </c>
      <c r="C35" s="17"/>
      <c r="D35" s="46">
        <f t="shared" si="2"/>
      </c>
      <c r="E35" s="58">
        <f t="shared" si="3"/>
      </c>
      <c r="F35" s="59" t="e">
        <f t="shared" si="1"/>
        <v>#N/A</v>
      </c>
      <c r="G35" s="48">
        <f t="shared" si="0"/>
      </c>
    </row>
  </sheetData>
  <conditionalFormatting sqref="E6:E35">
    <cfRule type="expression" priority="1" dxfId="0" stopIfTrue="1">
      <formula>NOT(ISNUMBER(E6))</formula>
    </cfRule>
  </conditionalFormatting>
  <conditionalFormatting sqref="F6:F35">
    <cfRule type="expression" priority="2" dxfId="2" stopIfTrue="1">
      <formula>NOT(ISNUMBER(F6))</formula>
    </cfRule>
  </conditionalFormatting>
  <dataValidations count="1">
    <dataValidation type="decimal" allowBlank="1" showInputMessage="1" showErrorMessage="1" error="The smoothing constant must be between zero and one (inclusive)." sqref="J6:J7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landscape" paperSize="9" scale="6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2"/>
  <cols>
    <col min="1" max="1" width="2.875" style="61" customWidth="1"/>
    <col min="2" max="2" width="5.75390625" style="61" customWidth="1"/>
    <col min="3" max="3" width="8.875" style="61" customWidth="1"/>
    <col min="4" max="4" width="8.75390625" style="61" customWidth="1"/>
    <col min="5" max="5" width="5.875" style="61" customWidth="1"/>
    <col min="6" max="6" width="12.00390625" style="61" customWidth="1"/>
    <col min="7" max="7" width="17.125" style="61" customWidth="1"/>
    <col min="8" max="8" width="5.875" style="61" customWidth="1"/>
    <col min="9" max="9" width="18.375" style="61" bestFit="1" customWidth="1"/>
    <col min="10" max="10" width="9.25390625" style="61" bestFit="1" customWidth="1"/>
    <col min="11" max="11" width="14.375" style="61" customWidth="1"/>
    <col min="12" max="12" width="10.75390625" style="61" customWidth="1"/>
    <col min="13" max="16384" width="10.875" style="61" customWidth="1"/>
  </cols>
  <sheetData>
    <row r="1" ht="18">
      <c r="A1" s="60" t="s">
        <v>99</v>
      </c>
    </row>
    <row r="2" ht="13.5" thickBot="1"/>
    <row r="3" spans="2:10" ht="13.5" thickBot="1">
      <c r="B3" s="62"/>
      <c r="C3" s="62"/>
      <c r="D3" s="62" t="s">
        <v>100</v>
      </c>
      <c r="E3" s="63"/>
      <c r="F3" s="63"/>
      <c r="G3" s="63"/>
      <c r="H3" s="63"/>
      <c r="I3" s="64" t="s">
        <v>5</v>
      </c>
      <c r="J3" s="65" t="s">
        <v>6</v>
      </c>
    </row>
    <row r="4" spans="2:10" ht="12.75">
      <c r="B4" s="4" t="str">
        <f>IF(TypeOfSeasonality="Daily","Week","Year")</f>
        <v>Year</v>
      </c>
      <c r="C4" s="4" t="str">
        <f>IF(TypeOfSeasonality="Quarterly","Quarter",IF(TypeOfSeasonality="Monthly","Month","Day"))</f>
        <v>Quarter</v>
      </c>
      <c r="D4" s="62" t="s">
        <v>4</v>
      </c>
      <c r="E4" s="63"/>
      <c r="F4" s="66" t="s">
        <v>101</v>
      </c>
      <c r="I4" s="67" t="s">
        <v>102</v>
      </c>
      <c r="J4" s="68" t="s">
        <v>103</v>
      </c>
    </row>
    <row r="5" spans="2:10" ht="12.75">
      <c r="B5" s="6">
        <f aca="true" t="shared" si="0" ref="B5:B36">IF(TypeOfSeasonality="Quarterly",TRUNC((ROW(B5)-1)/4),IF(TypeOfSeasonality="Monthly",TRUNC((ROW(B5)+7)/12),TRUNC((ROW(B5))/5)))</f>
        <v>1</v>
      </c>
      <c r="C5" s="6">
        <f aca="true" t="shared" si="1" ref="C5:C36">IF(TypeOfSeasonality="Quarterly",INDEX($F$10:$F$13,MOD(ROW(B5)+3,4)+1,1),IF(TypeOfSeasonality="Monthly",INDEX($F$10:$F$21,MOD(ROW(B5)-5,12)+1,1),INDEX($F$10:$F$14,MOD(ROW(B5),5)+1,1)))</f>
        <v>1</v>
      </c>
      <c r="D5" s="35">
        <v>242</v>
      </c>
      <c r="E5" s="69"/>
      <c r="F5" s="70" t="s">
        <v>104</v>
      </c>
      <c r="G5" s="69"/>
      <c r="I5" s="67" t="s">
        <v>50</v>
      </c>
      <c r="J5" s="68" t="s">
        <v>105</v>
      </c>
    </row>
    <row r="6" spans="2:10" ht="13.5" thickBot="1">
      <c r="B6" s="6">
        <f t="shared" si="0"/>
        <v>1</v>
      </c>
      <c r="C6" s="6">
        <f t="shared" si="1"/>
        <v>2</v>
      </c>
      <c r="D6" s="35">
        <v>282</v>
      </c>
      <c r="E6" s="69"/>
      <c r="I6" s="71" t="s">
        <v>106</v>
      </c>
      <c r="J6" s="72" t="s">
        <v>107</v>
      </c>
    </row>
    <row r="7" spans="2:5" ht="12.75">
      <c r="B7" s="6">
        <f t="shared" si="0"/>
        <v>1</v>
      </c>
      <c r="C7" s="6">
        <f t="shared" si="1"/>
        <v>3</v>
      </c>
      <c r="D7" s="35">
        <v>254</v>
      </c>
      <c r="E7" s="69"/>
    </row>
    <row r="8" spans="2:7" ht="12.75">
      <c r="B8" s="6">
        <f t="shared" si="0"/>
        <v>1</v>
      </c>
      <c r="C8" s="6">
        <f t="shared" si="1"/>
        <v>4</v>
      </c>
      <c r="D8" s="35">
        <v>345</v>
      </c>
      <c r="E8" s="69"/>
      <c r="G8" s="62" t="s">
        <v>108</v>
      </c>
    </row>
    <row r="9" spans="2:7" ht="13.5" thickBot="1">
      <c r="B9" s="6">
        <f t="shared" si="0"/>
        <v>2</v>
      </c>
      <c r="C9" s="6">
        <f t="shared" si="1"/>
        <v>1</v>
      </c>
      <c r="D9" s="35">
        <v>253</v>
      </c>
      <c r="E9" s="69"/>
      <c r="F9" s="4" t="str">
        <f>IF(TypeOfSeasonality="Quarterly","Quarter",IF(TypeOfSeasonality="Monthly","Month","Day"))</f>
        <v>Quarter</v>
      </c>
      <c r="G9" s="62" t="s">
        <v>109</v>
      </c>
    </row>
    <row r="10" spans="2:7" ht="12.75">
      <c r="B10" s="6">
        <f t="shared" si="0"/>
        <v>2</v>
      </c>
      <c r="C10" s="6">
        <f t="shared" si="1"/>
        <v>2</v>
      </c>
      <c r="D10" s="35">
        <v>290</v>
      </c>
      <c r="E10" s="69"/>
      <c r="F10" s="6">
        <f>IF(TypeOfSeasonality="Quarterly",1,IF(TypeOfSeasonality="Monthly","Jan","Mon"))</f>
        <v>1</v>
      </c>
      <c r="G10" s="73">
        <f>IF(TypeOfSeasonality="Quarterly",AVERAGE(D5,D9,D13,D17,D21,D25,D29,D33,D37,D41,D45,D49,D53,D57,D61,D65)/AVERAGE(TrueValue),IF(TypeOfSeasonality="Monthly",AVERAGE(D5,D17,D29,D41,D53,D65)/AVERAGE(TrueValue),AVERAGE(D5,D10,D15,D20,D25,D30,D35,D40,D45,D50,D55,D60,D65)/AVERAGE(TrueValue)))</f>
        <v>0.8780487804878048</v>
      </c>
    </row>
    <row r="11" spans="2:7" ht="12.75">
      <c r="B11" s="6">
        <f t="shared" si="0"/>
        <v>2</v>
      </c>
      <c r="C11" s="6">
        <f t="shared" si="1"/>
        <v>3</v>
      </c>
      <c r="D11" s="35">
        <v>262</v>
      </c>
      <c r="E11" s="69"/>
      <c r="F11" s="6">
        <f>IF(TypeOfSeasonality="Quarterly",2,IF(TypeOfSeasonality="Monthly","Feb","Tue"))</f>
        <v>2</v>
      </c>
      <c r="G11" s="74">
        <f>IF(TypeOfSeasonality="Quarterly",AVERAGE(D6,D10,D14,D18,D22,D26,D30,D34,D38,D42,D46,D50,D54,D58,D62,D66)/AVERAGE(TrueValue),IF(TypeOfSeasonality="Monthly",AVERAGE(D6,D18,D30,D42,D54,D66)/AVERAGE(TrueValue),AVERAGE(D6,D11,D16,D21,D26,D31,D36,D41,D46,D51,D56,D61,D66)/AVERAGE(TrueValue)))</f>
        <v>0.9847919655667144</v>
      </c>
    </row>
    <row r="12" spans="2:7" ht="12.75">
      <c r="B12" s="6">
        <f t="shared" si="0"/>
        <v>2</v>
      </c>
      <c r="C12" s="6">
        <f t="shared" si="1"/>
        <v>4</v>
      </c>
      <c r="D12" s="35">
        <v>352</v>
      </c>
      <c r="E12" s="69"/>
      <c r="F12" s="6">
        <f>IF(TypeOfSeasonality="Quarterly",3,IF(TypeOfSeasonality="Monthly","Mar","Wed"))</f>
        <v>3</v>
      </c>
      <c r="G12" s="74">
        <f>IF(TypeOfSeasonality="Quarterly",AVERAGE(D7,D11,D15,D19,D23,D27,D31,D35,D39,D43,D47,D51,D55,D59,D63,D67)/AVERAGE(TrueValue),IF(TypeOfSeasonality="Monthly",AVERAGE(D7,D19,D31,D43,D55,D67)/AVERAGE(TrueValue),AVERAGE(D7,D12,D17,D22,D27,D32,D37,D42,D47,D52,D57,D62,D67)/AVERAGE(TrueValue)))</f>
        <v>0.903299856527977</v>
      </c>
    </row>
    <row r="13" spans="2:7" ht="12.75">
      <c r="B13" s="6">
        <f t="shared" si="0"/>
        <v>3</v>
      </c>
      <c r="C13" s="6">
        <f t="shared" si="1"/>
        <v>1</v>
      </c>
      <c r="D13" s="35">
        <v>270</v>
      </c>
      <c r="E13" s="69"/>
      <c r="F13" s="6">
        <f>IF(TypeOfSeasonality="Quarterly",4,IF(TypeOfSeasonality="Monthly","Apr","Thur"))</f>
        <v>4</v>
      </c>
      <c r="G13" s="74">
        <f>IF(TypeOfSeasonality="Quarterly",AVERAGE(D8,D12,D16,D20,D24,D28,D32,D36,D40,D44,D48,D52,D56,D60,D64,D68)/AVERAGE(TrueValue),IF(TypeOfSeasonality="Monthly",AVERAGE(D8,D20,D32,D44,D56,D68)/AVERAGE(TrueValue),AVERAGE(D8,D13,D18,D23,D28,D33,D38,D43,D48,D53,D58,D63,D68)/AVERAGE(TrueValue)))</f>
        <v>1.2338593974175034</v>
      </c>
    </row>
    <row r="14" spans="2:7" ht="12.75">
      <c r="B14" s="6">
        <f t="shared" si="0"/>
        <v>3</v>
      </c>
      <c r="C14" s="6">
        <f t="shared" si="1"/>
        <v>2</v>
      </c>
      <c r="D14" s="35">
        <v>286</v>
      </c>
      <c r="E14" s="69"/>
      <c r="F14" s="6">
        <f>IF(TypeOfSeasonality="Quarterly","",IF(TypeOfSeasonality="Monthly","May","Fri"))</f>
      </c>
      <c r="G14" s="75">
        <f>IF(TypeOfSeasonality="Quarterly","",IF(TypeOfSeasonality="Monthly",AVERAGE(D9,D21,D33,D45,D57,D69)/AVERAGE(TrueValue),AVERAGE(D9,D14,D19,D24,D29,D34,D39,D44,D49,D54,D59,D64,D69)/AVERAGE(TrueValue)))</f>
      </c>
    </row>
    <row r="15" spans="2:7" ht="12.75">
      <c r="B15" s="6">
        <f t="shared" si="0"/>
        <v>3</v>
      </c>
      <c r="C15" s="6">
        <f t="shared" si="1"/>
        <v>3</v>
      </c>
      <c r="D15" s="35">
        <v>271</v>
      </c>
      <c r="E15" s="69"/>
      <c r="F15" s="6">
        <f>IF(TypeOfSeasonality="Monthly","June","")</f>
      </c>
      <c r="G15" s="75">
        <f aca="true" t="shared" si="2" ref="G15:G21">IF(TypeOfSeasonality="Monthly",AVERAGE(D10,D22,D34,D46,D58)/AVERAGE(TrueValue),"")</f>
      </c>
    </row>
    <row r="16" spans="2:7" ht="12.75">
      <c r="B16" s="6">
        <f t="shared" si="0"/>
        <v>3</v>
      </c>
      <c r="C16" s="6">
        <f t="shared" si="1"/>
        <v>4</v>
      </c>
      <c r="D16" s="35">
        <v>378</v>
      </c>
      <c r="E16" s="69"/>
      <c r="F16" s="6">
        <f>IF(TypeOfSeasonality="Monthly","July","")</f>
      </c>
      <c r="G16" s="75">
        <f t="shared" si="2"/>
      </c>
    </row>
    <row r="17" spans="2:7" ht="12.75">
      <c r="B17" s="6">
        <f t="shared" si="0"/>
        <v>4</v>
      </c>
      <c r="C17" s="6">
        <f t="shared" si="1"/>
        <v>1</v>
      </c>
      <c r="D17" s="76"/>
      <c r="E17" s="69"/>
      <c r="F17" s="6">
        <f>IF(TypeOfSeasonality="Monthly","Aug","")</f>
      </c>
      <c r="G17" s="75">
        <f t="shared" si="2"/>
      </c>
    </row>
    <row r="18" spans="2:7" ht="12.75">
      <c r="B18" s="6">
        <f t="shared" si="0"/>
        <v>4</v>
      </c>
      <c r="C18" s="6">
        <f t="shared" si="1"/>
        <v>2</v>
      </c>
      <c r="D18" s="76"/>
      <c r="E18" s="69"/>
      <c r="F18" s="6">
        <f>IF(TypeOfSeasonality="Monthly","Sep","")</f>
      </c>
      <c r="G18" s="75">
        <f t="shared" si="2"/>
      </c>
    </row>
    <row r="19" spans="2:7" ht="12.75">
      <c r="B19" s="6">
        <f t="shared" si="0"/>
        <v>4</v>
      </c>
      <c r="C19" s="6">
        <f t="shared" si="1"/>
        <v>3</v>
      </c>
      <c r="D19" s="76"/>
      <c r="E19" s="69"/>
      <c r="F19" s="6">
        <f>IF(TypeOfSeasonality="Monthly","Oct","")</f>
      </c>
      <c r="G19" s="75">
        <f t="shared" si="2"/>
      </c>
    </row>
    <row r="20" spans="2:7" ht="12.75">
      <c r="B20" s="6">
        <f t="shared" si="0"/>
        <v>4</v>
      </c>
      <c r="C20" s="6">
        <f t="shared" si="1"/>
        <v>4</v>
      </c>
      <c r="D20" s="76"/>
      <c r="E20" s="69"/>
      <c r="F20" s="6">
        <f>IF(TypeOfSeasonality="Monthly","Nov","")</f>
      </c>
      <c r="G20" s="75">
        <f t="shared" si="2"/>
      </c>
    </row>
    <row r="21" spans="2:10" ht="13.5" thickBot="1">
      <c r="B21" s="6">
        <f t="shared" si="0"/>
        <v>5</v>
      </c>
      <c r="C21" s="6">
        <f t="shared" si="1"/>
        <v>1</v>
      </c>
      <c r="D21" s="76"/>
      <c r="E21" s="69"/>
      <c r="F21" s="6">
        <f>IF(TypeOfSeasonality="Monthly","Dec","")</f>
      </c>
      <c r="G21" s="77">
        <f t="shared" si="2"/>
      </c>
      <c r="H21" s="69"/>
      <c r="J21" s="66"/>
    </row>
    <row r="22" spans="2:11" ht="12.75">
      <c r="B22" s="6">
        <f t="shared" si="0"/>
        <v>5</v>
      </c>
      <c r="C22" s="6">
        <f t="shared" si="1"/>
        <v>2</v>
      </c>
      <c r="D22" s="76"/>
      <c r="E22" s="69"/>
      <c r="F22" s="69"/>
      <c r="G22" s="69"/>
      <c r="H22" s="69"/>
      <c r="J22" s="78"/>
      <c r="K22" s="69"/>
    </row>
    <row r="23" spans="2:8" ht="12.75">
      <c r="B23" s="6">
        <f t="shared" si="0"/>
        <v>5</v>
      </c>
      <c r="C23" s="6">
        <f t="shared" si="1"/>
        <v>3</v>
      </c>
      <c r="D23" s="76"/>
      <c r="E23" s="69"/>
      <c r="F23" s="69"/>
      <c r="G23" s="69"/>
      <c r="H23" s="69"/>
    </row>
    <row r="24" spans="2:8" ht="12.75">
      <c r="B24" s="6">
        <f t="shared" si="0"/>
        <v>5</v>
      </c>
      <c r="C24" s="6">
        <f t="shared" si="1"/>
        <v>4</v>
      </c>
      <c r="D24" s="76"/>
      <c r="E24" s="69"/>
      <c r="F24" s="69"/>
      <c r="G24" s="69"/>
      <c r="H24" s="69"/>
    </row>
    <row r="25" spans="2:8" ht="12.75">
      <c r="B25" s="6">
        <f t="shared" si="0"/>
        <v>6</v>
      </c>
      <c r="C25" s="6">
        <f t="shared" si="1"/>
        <v>1</v>
      </c>
      <c r="D25" s="76"/>
      <c r="E25" s="69"/>
      <c r="F25" s="69"/>
      <c r="G25" s="69"/>
      <c r="H25" s="69"/>
    </row>
    <row r="26" spans="2:8" ht="12.75">
      <c r="B26" s="6">
        <f t="shared" si="0"/>
        <v>6</v>
      </c>
      <c r="C26" s="6">
        <f t="shared" si="1"/>
        <v>2</v>
      </c>
      <c r="D26" s="76"/>
      <c r="E26" s="69"/>
      <c r="F26" s="69"/>
      <c r="G26" s="69"/>
      <c r="H26" s="69"/>
    </row>
    <row r="27" spans="2:8" ht="12.75">
      <c r="B27" s="6">
        <f t="shared" si="0"/>
        <v>6</v>
      </c>
      <c r="C27" s="6">
        <f t="shared" si="1"/>
        <v>3</v>
      </c>
      <c r="D27" s="76"/>
      <c r="E27" s="69"/>
      <c r="F27" s="69"/>
      <c r="G27" s="69"/>
      <c r="H27" s="69"/>
    </row>
    <row r="28" spans="2:8" ht="12.75">
      <c r="B28" s="6">
        <f t="shared" si="0"/>
        <v>6</v>
      </c>
      <c r="C28" s="6">
        <f t="shared" si="1"/>
        <v>4</v>
      </c>
      <c r="D28" s="76"/>
      <c r="E28" s="69"/>
      <c r="F28" s="69"/>
      <c r="G28" s="69"/>
      <c r="H28" s="69"/>
    </row>
    <row r="29" spans="2:8" ht="12.75">
      <c r="B29" s="6">
        <f t="shared" si="0"/>
        <v>7</v>
      </c>
      <c r="C29" s="6">
        <f t="shared" si="1"/>
        <v>1</v>
      </c>
      <c r="D29" s="76"/>
      <c r="E29" s="69"/>
      <c r="F29" s="69"/>
      <c r="G29" s="69"/>
      <c r="H29" s="69"/>
    </row>
    <row r="30" spans="2:8" ht="12.75">
      <c r="B30" s="6">
        <f t="shared" si="0"/>
        <v>7</v>
      </c>
      <c r="C30" s="6">
        <f t="shared" si="1"/>
        <v>2</v>
      </c>
      <c r="D30" s="76"/>
      <c r="E30" s="69"/>
      <c r="F30" s="69"/>
      <c r="G30" s="69"/>
      <c r="H30" s="69"/>
    </row>
    <row r="31" spans="2:8" ht="12.75">
      <c r="B31" s="6">
        <f t="shared" si="0"/>
        <v>7</v>
      </c>
      <c r="C31" s="6">
        <f t="shared" si="1"/>
        <v>3</v>
      </c>
      <c r="D31" s="76"/>
      <c r="E31" s="69"/>
      <c r="F31" s="69"/>
      <c r="G31" s="69"/>
      <c r="H31" s="69"/>
    </row>
    <row r="32" spans="2:8" ht="12.75">
      <c r="B32" s="6">
        <f t="shared" si="0"/>
        <v>7</v>
      </c>
      <c r="C32" s="6">
        <f t="shared" si="1"/>
        <v>4</v>
      </c>
      <c r="D32" s="76"/>
      <c r="E32" s="69"/>
      <c r="F32" s="69"/>
      <c r="G32" s="69"/>
      <c r="H32" s="69"/>
    </row>
    <row r="33" spans="2:8" ht="12.75">
      <c r="B33" s="6">
        <f t="shared" si="0"/>
        <v>8</v>
      </c>
      <c r="C33" s="6">
        <f t="shared" si="1"/>
        <v>1</v>
      </c>
      <c r="D33" s="76"/>
      <c r="E33" s="69"/>
      <c r="F33" s="69"/>
      <c r="G33" s="69"/>
      <c r="H33" s="69"/>
    </row>
    <row r="34" spans="2:8" ht="12.75">
      <c r="B34" s="6">
        <f t="shared" si="0"/>
        <v>8</v>
      </c>
      <c r="C34" s="6">
        <f t="shared" si="1"/>
        <v>2</v>
      </c>
      <c r="D34" s="76"/>
      <c r="E34" s="69"/>
      <c r="F34" s="69"/>
      <c r="G34" s="69"/>
      <c r="H34" s="69"/>
    </row>
    <row r="35" spans="2:4" ht="12.75">
      <c r="B35" s="6">
        <f t="shared" si="0"/>
        <v>8</v>
      </c>
      <c r="C35" s="6">
        <f t="shared" si="1"/>
        <v>3</v>
      </c>
      <c r="D35" s="76"/>
    </row>
    <row r="36" spans="2:4" ht="12.75">
      <c r="B36" s="6">
        <f t="shared" si="0"/>
        <v>8</v>
      </c>
      <c r="C36" s="6">
        <f t="shared" si="1"/>
        <v>4</v>
      </c>
      <c r="D36" s="76"/>
    </row>
    <row r="37" spans="2:4" ht="12.75">
      <c r="B37" s="6">
        <f aca="true" t="shared" si="3" ref="B37:B69">IF(TypeOfSeasonality="Quarterly",TRUNC((ROW(B37)-1)/4),IF(TypeOfSeasonality="Monthly",TRUNC((ROW(B37)+7)/12),TRUNC((ROW(B37))/5)))</f>
        <v>9</v>
      </c>
      <c r="C37" s="6">
        <f aca="true" t="shared" si="4" ref="C37:C68">IF(TypeOfSeasonality="Quarterly",INDEX($F$10:$F$13,MOD(ROW(B37)+3,4)+1,1),IF(TypeOfSeasonality="Monthly",INDEX($F$10:$F$21,MOD(ROW(B37)-5,12)+1,1),INDEX($F$10:$F$14,MOD(ROW(B37),5)+1,1)))</f>
        <v>1</v>
      </c>
      <c r="D37" s="76"/>
    </row>
    <row r="38" spans="2:4" ht="12.75">
      <c r="B38" s="6">
        <f t="shared" si="3"/>
        <v>9</v>
      </c>
      <c r="C38" s="6">
        <f t="shared" si="4"/>
        <v>2</v>
      </c>
      <c r="D38" s="76"/>
    </row>
    <row r="39" spans="2:4" ht="12.75">
      <c r="B39" s="6">
        <f t="shared" si="3"/>
        <v>9</v>
      </c>
      <c r="C39" s="6">
        <f t="shared" si="4"/>
        <v>3</v>
      </c>
      <c r="D39" s="76"/>
    </row>
    <row r="40" spans="2:4" ht="12.75">
      <c r="B40" s="6">
        <f t="shared" si="3"/>
        <v>9</v>
      </c>
      <c r="C40" s="6">
        <f t="shared" si="4"/>
        <v>4</v>
      </c>
      <c r="D40" s="76"/>
    </row>
    <row r="41" spans="2:4" ht="12.75">
      <c r="B41" s="6">
        <f t="shared" si="3"/>
        <v>10</v>
      </c>
      <c r="C41" s="6">
        <f t="shared" si="4"/>
        <v>1</v>
      </c>
      <c r="D41" s="76"/>
    </row>
    <row r="42" spans="2:4" ht="12.75">
      <c r="B42" s="6">
        <f t="shared" si="3"/>
        <v>10</v>
      </c>
      <c r="C42" s="6">
        <f t="shared" si="4"/>
        <v>2</v>
      </c>
      <c r="D42" s="76"/>
    </row>
    <row r="43" spans="2:4" ht="12.75">
      <c r="B43" s="6">
        <f t="shared" si="3"/>
        <v>10</v>
      </c>
      <c r="C43" s="6">
        <f t="shared" si="4"/>
        <v>3</v>
      </c>
      <c r="D43" s="76"/>
    </row>
    <row r="44" spans="2:4" ht="12.75">
      <c r="B44" s="6">
        <f t="shared" si="3"/>
        <v>10</v>
      </c>
      <c r="C44" s="6">
        <f t="shared" si="4"/>
        <v>4</v>
      </c>
      <c r="D44" s="76"/>
    </row>
    <row r="45" spans="2:4" ht="12.75">
      <c r="B45" s="6">
        <f t="shared" si="3"/>
        <v>11</v>
      </c>
      <c r="C45" s="6">
        <f t="shared" si="4"/>
        <v>1</v>
      </c>
      <c r="D45" s="76"/>
    </row>
    <row r="46" spans="2:4" ht="12.75">
      <c r="B46" s="6">
        <f t="shared" si="3"/>
        <v>11</v>
      </c>
      <c r="C46" s="6">
        <f t="shared" si="4"/>
        <v>2</v>
      </c>
      <c r="D46" s="76"/>
    </row>
    <row r="47" spans="2:4" ht="12.75">
      <c r="B47" s="6">
        <f t="shared" si="3"/>
        <v>11</v>
      </c>
      <c r="C47" s="6">
        <f t="shared" si="4"/>
        <v>3</v>
      </c>
      <c r="D47" s="76"/>
    </row>
    <row r="48" spans="2:4" ht="12.75">
      <c r="B48" s="6">
        <f t="shared" si="3"/>
        <v>11</v>
      </c>
      <c r="C48" s="6">
        <f t="shared" si="4"/>
        <v>4</v>
      </c>
      <c r="D48" s="76"/>
    </row>
    <row r="49" spans="2:4" ht="12.75">
      <c r="B49" s="6">
        <f t="shared" si="3"/>
        <v>12</v>
      </c>
      <c r="C49" s="6">
        <f t="shared" si="4"/>
        <v>1</v>
      </c>
      <c r="D49" s="76"/>
    </row>
    <row r="50" spans="2:4" ht="12.75">
      <c r="B50" s="6">
        <f t="shared" si="3"/>
        <v>12</v>
      </c>
      <c r="C50" s="6">
        <f t="shared" si="4"/>
        <v>2</v>
      </c>
      <c r="D50" s="76"/>
    </row>
    <row r="51" spans="2:4" ht="12.75">
      <c r="B51" s="6">
        <f t="shared" si="3"/>
        <v>12</v>
      </c>
      <c r="C51" s="6">
        <f t="shared" si="4"/>
        <v>3</v>
      </c>
      <c r="D51" s="76"/>
    </row>
    <row r="52" spans="2:4" ht="12.75">
      <c r="B52" s="6">
        <f t="shared" si="3"/>
        <v>12</v>
      </c>
      <c r="C52" s="6">
        <f t="shared" si="4"/>
        <v>4</v>
      </c>
      <c r="D52" s="76"/>
    </row>
    <row r="53" spans="2:4" ht="12.75">
      <c r="B53" s="6">
        <f t="shared" si="3"/>
        <v>13</v>
      </c>
      <c r="C53" s="6">
        <f t="shared" si="4"/>
        <v>1</v>
      </c>
      <c r="D53" s="76"/>
    </row>
    <row r="54" spans="2:4" ht="12.75">
      <c r="B54" s="6">
        <f t="shared" si="3"/>
        <v>13</v>
      </c>
      <c r="C54" s="6">
        <f t="shared" si="4"/>
        <v>2</v>
      </c>
      <c r="D54" s="76"/>
    </row>
    <row r="55" spans="2:4" ht="12.75">
      <c r="B55" s="6">
        <f t="shared" si="3"/>
        <v>13</v>
      </c>
      <c r="C55" s="6">
        <f t="shared" si="4"/>
        <v>3</v>
      </c>
      <c r="D55" s="76"/>
    </row>
    <row r="56" spans="2:4" ht="12.75">
      <c r="B56" s="6">
        <f t="shared" si="3"/>
        <v>13</v>
      </c>
      <c r="C56" s="6">
        <f t="shared" si="4"/>
        <v>4</v>
      </c>
      <c r="D56" s="76"/>
    </row>
    <row r="57" spans="2:4" ht="12.75">
      <c r="B57" s="6">
        <f t="shared" si="3"/>
        <v>14</v>
      </c>
      <c r="C57" s="6">
        <f t="shared" si="4"/>
        <v>1</v>
      </c>
      <c r="D57" s="76"/>
    </row>
    <row r="58" spans="2:4" ht="12.75">
      <c r="B58" s="6">
        <f t="shared" si="3"/>
        <v>14</v>
      </c>
      <c r="C58" s="6">
        <f t="shared" si="4"/>
        <v>2</v>
      </c>
      <c r="D58" s="76"/>
    </row>
    <row r="59" spans="2:4" ht="12.75">
      <c r="B59" s="6">
        <f t="shared" si="3"/>
        <v>14</v>
      </c>
      <c r="C59" s="6">
        <f t="shared" si="4"/>
        <v>3</v>
      </c>
      <c r="D59" s="76"/>
    </row>
    <row r="60" spans="2:4" ht="12.75">
      <c r="B60" s="6">
        <f t="shared" si="3"/>
        <v>14</v>
      </c>
      <c r="C60" s="6">
        <f t="shared" si="4"/>
        <v>4</v>
      </c>
      <c r="D60" s="76"/>
    </row>
    <row r="61" spans="2:4" ht="12.75">
      <c r="B61" s="6">
        <f t="shared" si="3"/>
        <v>15</v>
      </c>
      <c r="C61" s="6">
        <f t="shared" si="4"/>
        <v>1</v>
      </c>
      <c r="D61" s="76"/>
    </row>
    <row r="62" spans="2:4" ht="12.75">
      <c r="B62" s="6">
        <f t="shared" si="3"/>
        <v>15</v>
      </c>
      <c r="C62" s="6">
        <f t="shared" si="4"/>
        <v>2</v>
      </c>
      <c r="D62" s="76"/>
    </row>
    <row r="63" spans="2:4" ht="12.75">
      <c r="B63" s="6">
        <f t="shared" si="3"/>
        <v>15</v>
      </c>
      <c r="C63" s="6">
        <f t="shared" si="4"/>
        <v>3</v>
      </c>
      <c r="D63" s="76"/>
    </row>
    <row r="64" spans="2:4" ht="12.75">
      <c r="B64" s="6">
        <f t="shared" si="3"/>
        <v>15</v>
      </c>
      <c r="C64" s="6">
        <f t="shared" si="4"/>
        <v>4</v>
      </c>
      <c r="D64" s="76"/>
    </row>
    <row r="65" spans="2:4" ht="12.75">
      <c r="B65" s="6">
        <f t="shared" si="3"/>
        <v>16</v>
      </c>
      <c r="C65" s="6">
        <f t="shared" si="4"/>
        <v>1</v>
      </c>
      <c r="D65" s="76"/>
    </row>
    <row r="66" spans="2:4" ht="12.75">
      <c r="B66" s="6">
        <f t="shared" si="3"/>
        <v>16</v>
      </c>
      <c r="C66" s="6">
        <f t="shared" si="4"/>
        <v>2</v>
      </c>
      <c r="D66" s="76"/>
    </row>
    <row r="67" spans="2:4" ht="12.75">
      <c r="B67" s="6">
        <f t="shared" si="3"/>
        <v>16</v>
      </c>
      <c r="C67" s="6">
        <f t="shared" si="4"/>
        <v>3</v>
      </c>
      <c r="D67" s="76"/>
    </row>
    <row r="68" spans="2:4" ht="12.75">
      <c r="B68" s="6">
        <f t="shared" si="3"/>
        <v>16</v>
      </c>
      <c r="C68" s="6">
        <f t="shared" si="4"/>
        <v>4</v>
      </c>
      <c r="D68" s="76"/>
    </row>
    <row r="69" spans="2:4" ht="12.75">
      <c r="B69" s="6">
        <f t="shared" si="3"/>
        <v>17</v>
      </c>
      <c r="C69" s="6">
        <f>IF(TypeOfSeasonality="Quarterly",INDEX($F$10:$F$13,MOD(ROW(B69)+3,4)+1,1),IF(TypeOfSeasonality="Monthly",INDEX($F$10:$F$21,MOD(ROW(B69)-5,12)+1,1),INDEX($F$10:$F$14,MOD(ROW(B69),5)+1,1)))</f>
        <v>1</v>
      </c>
      <c r="D69" s="76"/>
    </row>
  </sheetData>
  <conditionalFormatting sqref="G15:G21">
    <cfRule type="expression" priority="1" dxfId="2" stopIfTrue="1">
      <formula>($F$5="Monthly")</formula>
    </cfRule>
  </conditionalFormatting>
  <conditionalFormatting sqref="G14">
    <cfRule type="expression" priority="2" dxfId="2" stopIfTrue="1">
      <formula>($F$5&lt;&gt;"Quarterly")</formula>
    </cfRule>
  </conditionalFormatting>
  <dataValidations count="1">
    <dataValidation type="list" allowBlank="1" showInputMessage="1" showErrorMessage="1" sqref="F5">
      <formula1>"Quarterly,Monthly,Daily"</formula1>
    </dataValidation>
  </dataValidations>
  <printOptions gridLines="1" heading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9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8.125" style="3" bestFit="1" customWidth="1"/>
    <col min="15" max="16384" width="10.875" style="3" customWidth="1"/>
  </cols>
  <sheetData>
    <row r="1" ht="18">
      <c r="A1" s="1" t="s">
        <v>110</v>
      </c>
    </row>
    <row r="2" ht="13.5" thickBot="1"/>
    <row r="3" spans="5:14" ht="13.5" thickBot="1">
      <c r="E3" s="4" t="s">
        <v>111</v>
      </c>
      <c r="F3" s="4" t="s">
        <v>111</v>
      </c>
      <c r="M3" s="79" t="s">
        <v>5</v>
      </c>
      <c r="N3" s="80" t="s">
        <v>6</v>
      </c>
    </row>
    <row r="4" spans="2:14" ht="12.75">
      <c r="B4" s="4"/>
      <c r="C4" s="4"/>
      <c r="D4" s="4" t="s">
        <v>100</v>
      </c>
      <c r="E4" s="4" t="s">
        <v>112</v>
      </c>
      <c r="F4" s="4" t="s">
        <v>112</v>
      </c>
      <c r="G4" s="4" t="s">
        <v>7</v>
      </c>
      <c r="H4" s="4" t="s">
        <v>35</v>
      </c>
      <c r="M4" s="67" t="s">
        <v>113</v>
      </c>
      <c r="N4" s="68" t="s">
        <v>114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4</v>
      </c>
      <c r="E5" s="4" t="s">
        <v>4</v>
      </c>
      <c r="F5" s="4" t="s">
        <v>37</v>
      </c>
      <c r="G5" s="4" t="s">
        <v>37</v>
      </c>
      <c r="H5" s="4" t="s">
        <v>38</v>
      </c>
      <c r="K5" s="4" t="s">
        <v>101</v>
      </c>
      <c r="M5" s="67" t="s">
        <v>42</v>
      </c>
      <c r="N5" s="68" t="s">
        <v>115</v>
      </c>
    </row>
    <row r="6" spans="2:14" ht="12.75">
      <c r="B6" s="6">
        <f aca="true" t="shared" si="0" ref="B6:B37">IF(TypeOfSeasonality="Quarterly",TRUNC((ROW(B6)-2)/4),IF(TypeOfSeasonality="Monthly",TRUNC((ROW(B6)+6)/12),TRUNC((ROW(B6)-1)/5)))</f>
        <v>1</v>
      </c>
      <c r="C6" s="6">
        <f aca="true" t="shared" si="1" ref="C6:C37">IF(TypeOfSeasonality="Quarterly",INDEX($J$9:$J$12,MOD(ROW(B6)+2,4)+1,1),IF(TypeOfSeasonality="Monthly",INDEX($J$9:$J$20,MOD(ROW(B6)-6,12)+1,1),INDEX($J$9:$J$13,MOD(ROW(B6)-1,5)+1,1)))</f>
        <v>1</v>
      </c>
      <c r="D6" s="35">
        <v>242</v>
      </c>
      <c r="E6" s="81">
        <f aca="true" t="shared" si="2" ref="E6:E37">IF(ISNUMBER(TrueValue),TrueValue/VLOOKUP(C6,$J$9:$K$20,2,FALSE),NA())</f>
        <v>275.626423690205</v>
      </c>
      <c r="F6" s="81"/>
      <c r="G6" s="82"/>
      <c r="H6" s="81"/>
      <c r="K6" s="5" t="s">
        <v>104</v>
      </c>
      <c r="M6" s="67" t="s">
        <v>44</v>
      </c>
      <c r="N6" s="68" t="s">
        <v>116</v>
      </c>
    </row>
    <row r="7" spans="2:14" ht="12.75">
      <c r="B7" s="6">
        <f t="shared" si="0"/>
        <v>1</v>
      </c>
      <c r="C7" s="6">
        <f t="shared" si="1"/>
        <v>2</v>
      </c>
      <c r="D7" s="35">
        <v>282</v>
      </c>
      <c r="E7" s="81">
        <f t="shared" si="2"/>
        <v>286.35255889520715</v>
      </c>
      <c r="F7" s="81">
        <f aca="true" t="shared" si="3" ref="F7:F38">IF(ISNUMBER(D6),E6,NA())</f>
        <v>275.626423690205</v>
      </c>
      <c r="G7" s="83">
        <f aca="true" t="shared" si="4" ref="G7:G38">IF(ISNUMBER(SeasonallyAdjustedForecast),SeasonallyAdjustedForecast*VLOOKUP(C7,$J$9:$K$20,2,FALSE),"")</f>
        <v>271.4369020501139</v>
      </c>
      <c r="H7" s="81">
        <f aca="true" t="shared" si="5" ref="H7:H38">IF(AND(ISNUMBER(TrueValue),ISNUMBER(ActualForecast)),ABS(TrueValue-ActualForecast),"")</f>
        <v>10.563097949886128</v>
      </c>
      <c r="M7" s="67" t="s">
        <v>47</v>
      </c>
      <c r="N7" s="68" t="s">
        <v>117</v>
      </c>
    </row>
    <row r="8" spans="2:14" ht="12.75">
      <c r="B8" s="6">
        <f t="shared" si="0"/>
        <v>1</v>
      </c>
      <c r="C8" s="6">
        <f t="shared" si="1"/>
        <v>3</v>
      </c>
      <c r="D8" s="35">
        <v>254</v>
      </c>
      <c r="E8" s="81">
        <f t="shared" si="2"/>
        <v>281.19118786671095</v>
      </c>
      <c r="F8" s="81">
        <f t="shared" si="3"/>
        <v>286.35255889520715</v>
      </c>
      <c r="G8" s="83">
        <f t="shared" si="4"/>
        <v>258.66226645004065</v>
      </c>
      <c r="H8" s="81">
        <f t="shared" si="5"/>
        <v>4.662266450040647</v>
      </c>
      <c r="J8" s="4" t="str">
        <f>IF(TypeOfSeasonality="Quarterly","Quarter",IF(TypeOfSeasonality="Monthly","Month","Day"))</f>
        <v>Quarter</v>
      </c>
      <c r="K8" s="4" t="s">
        <v>109</v>
      </c>
      <c r="M8" s="67" t="s">
        <v>102</v>
      </c>
      <c r="N8" s="68" t="s">
        <v>118</v>
      </c>
    </row>
    <row r="9" spans="2:14" ht="12.75">
      <c r="B9" s="6">
        <f t="shared" si="0"/>
        <v>1</v>
      </c>
      <c r="C9" s="6">
        <f t="shared" si="1"/>
        <v>4</v>
      </c>
      <c r="D9" s="35">
        <v>345</v>
      </c>
      <c r="E9" s="81">
        <f t="shared" si="2"/>
        <v>279.6012642839776</v>
      </c>
      <c r="F9" s="81">
        <f t="shared" si="3"/>
        <v>281.19118786671095</v>
      </c>
      <c r="G9" s="83">
        <f t="shared" si="4"/>
        <v>346.9618067087346</v>
      </c>
      <c r="H9" s="81">
        <f t="shared" si="5"/>
        <v>1.9618067087346276</v>
      </c>
      <c r="J9" s="6">
        <f>IF(TypeOfSeasonality="Quarterly",1,IF(TypeOfSeasonality="Monthly","Jan","Mon"))</f>
        <v>1</v>
      </c>
      <c r="K9" s="84">
        <v>0.878</v>
      </c>
      <c r="M9" s="67" t="s">
        <v>119</v>
      </c>
      <c r="N9" s="68" t="s">
        <v>120</v>
      </c>
    </row>
    <row r="10" spans="2:14" ht="12.75">
      <c r="B10" s="6">
        <f t="shared" si="0"/>
        <v>2</v>
      </c>
      <c r="C10" s="6">
        <f t="shared" si="1"/>
        <v>1</v>
      </c>
      <c r="D10" s="35">
        <v>253</v>
      </c>
      <c r="E10" s="81">
        <f t="shared" si="2"/>
        <v>288.15489749430526</v>
      </c>
      <c r="F10" s="81">
        <f t="shared" si="3"/>
        <v>279.6012642839776</v>
      </c>
      <c r="G10" s="83">
        <f t="shared" si="4"/>
        <v>245.48991004133237</v>
      </c>
      <c r="H10" s="81">
        <f t="shared" si="5"/>
        <v>7.510089958667635</v>
      </c>
      <c r="J10" s="6">
        <f>IF(TypeOfSeasonality="Quarterly",2,IF(TypeOfSeasonality="Monthly","Feb","Tue"))</f>
        <v>2</v>
      </c>
      <c r="K10" s="84">
        <v>0.9848</v>
      </c>
      <c r="M10" s="67" t="s">
        <v>121</v>
      </c>
      <c r="N10" s="68" t="s">
        <v>0</v>
      </c>
    </row>
    <row r="11" spans="2:14" ht="12.75">
      <c r="B11" s="6">
        <f t="shared" si="0"/>
        <v>2</v>
      </c>
      <c r="C11" s="6">
        <f t="shared" si="1"/>
        <v>2</v>
      </c>
      <c r="D11" s="35">
        <v>290</v>
      </c>
      <c r="E11" s="81">
        <f t="shared" si="2"/>
        <v>294.47603574329816</v>
      </c>
      <c r="F11" s="81">
        <f t="shared" si="3"/>
        <v>288.15489749430526</v>
      </c>
      <c r="G11" s="83">
        <f t="shared" si="4"/>
        <v>283.77494305239185</v>
      </c>
      <c r="H11" s="81">
        <f t="shared" si="5"/>
        <v>6.225056947608152</v>
      </c>
      <c r="J11" s="6">
        <f>IF(TypeOfSeasonality="Quarterly",3,IF(TypeOfSeasonality="Monthly","Mar","Wed"))</f>
        <v>3</v>
      </c>
      <c r="K11" s="84">
        <v>0.9033</v>
      </c>
      <c r="M11" s="67" t="s">
        <v>50</v>
      </c>
      <c r="N11" s="68" t="s">
        <v>1</v>
      </c>
    </row>
    <row r="12" spans="2:14" ht="13.5" thickBot="1">
      <c r="B12" s="6">
        <f t="shared" si="0"/>
        <v>2</v>
      </c>
      <c r="C12" s="6">
        <f t="shared" si="1"/>
        <v>3</v>
      </c>
      <c r="D12" s="35">
        <v>262</v>
      </c>
      <c r="E12" s="81">
        <f t="shared" si="2"/>
        <v>290.0476032325916</v>
      </c>
      <c r="F12" s="81">
        <f t="shared" si="3"/>
        <v>294.47603574329816</v>
      </c>
      <c r="G12" s="83">
        <f t="shared" si="4"/>
        <v>266.0002030869212</v>
      </c>
      <c r="H12" s="81">
        <f t="shared" si="5"/>
        <v>4.0002030869212035</v>
      </c>
      <c r="J12" s="6">
        <f>IF(TypeOfSeasonality="Quarterly",4,IF(TypeOfSeasonality="Monthly","Apr","Thur"))</f>
        <v>4</v>
      </c>
      <c r="K12" s="84">
        <v>1.2339</v>
      </c>
      <c r="M12" s="71" t="s">
        <v>106</v>
      </c>
      <c r="N12" s="72" t="s">
        <v>2</v>
      </c>
    </row>
    <row r="13" spans="2:11" ht="12.75">
      <c r="B13" s="6">
        <f t="shared" si="0"/>
        <v>2</v>
      </c>
      <c r="C13" s="6">
        <f t="shared" si="1"/>
        <v>4</v>
      </c>
      <c r="D13" s="35">
        <v>352</v>
      </c>
      <c r="E13" s="81">
        <f t="shared" si="2"/>
        <v>285.27433341437717</v>
      </c>
      <c r="F13" s="81">
        <f t="shared" si="3"/>
        <v>290.0476032325916</v>
      </c>
      <c r="G13" s="83">
        <f t="shared" si="4"/>
        <v>357.8897376286948</v>
      </c>
      <c r="H13" s="81">
        <f t="shared" si="5"/>
        <v>5.889737628694775</v>
      </c>
      <c r="J13" s="6">
        <f>IF(TypeOfSeasonality="Quarterly","",IF(TypeOfSeasonality="Monthly","May","Fri"))</f>
      </c>
      <c r="K13" s="84">
        <v>1</v>
      </c>
    </row>
    <row r="14" spans="2:11" ht="12.75">
      <c r="B14" s="6">
        <f t="shared" si="0"/>
        <v>3</v>
      </c>
      <c r="C14" s="6">
        <f t="shared" si="1"/>
        <v>1</v>
      </c>
      <c r="D14" s="35">
        <v>270</v>
      </c>
      <c r="E14" s="81">
        <f t="shared" si="2"/>
        <v>307.51708428246013</v>
      </c>
      <c r="F14" s="81">
        <f t="shared" si="3"/>
        <v>285.27433341437717</v>
      </c>
      <c r="G14" s="83">
        <f t="shared" si="4"/>
        <v>250.47086473782315</v>
      </c>
      <c r="H14" s="81">
        <f t="shared" si="5"/>
        <v>19.52913526217685</v>
      </c>
      <c r="J14" s="6">
        <f>IF(TypeOfSeasonality="Monthly","June","")</f>
      </c>
      <c r="K14" s="84">
        <v>1</v>
      </c>
    </row>
    <row r="15" spans="2:11" ht="12.75">
      <c r="B15" s="6">
        <f t="shared" si="0"/>
        <v>3</v>
      </c>
      <c r="C15" s="6">
        <f t="shared" si="1"/>
        <v>2</v>
      </c>
      <c r="D15" s="35">
        <v>286</v>
      </c>
      <c r="E15" s="81">
        <f t="shared" si="2"/>
        <v>290.4142973192526</v>
      </c>
      <c r="F15" s="81">
        <f t="shared" si="3"/>
        <v>307.51708428246013</v>
      </c>
      <c r="G15" s="83">
        <f t="shared" si="4"/>
        <v>302.8428246013667</v>
      </c>
      <c r="H15" s="81">
        <f t="shared" si="5"/>
        <v>16.842824601366715</v>
      </c>
      <c r="J15" s="6">
        <f>IF(TypeOfSeasonality="Monthly","July","")</f>
      </c>
      <c r="K15" s="84">
        <v>1</v>
      </c>
    </row>
    <row r="16" spans="2:11" ht="12.75">
      <c r="B16" s="6">
        <f t="shared" si="0"/>
        <v>3</v>
      </c>
      <c r="C16" s="6">
        <f t="shared" si="1"/>
        <v>3</v>
      </c>
      <c r="D16" s="35">
        <v>271</v>
      </c>
      <c r="E16" s="81">
        <f t="shared" si="2"/>
        <v>300.01107051920735</v>
      </c>
      <c r="F16" s="81">
        <f t="shared" si="3"/>
        <v>290.4142973192526</v>
      </c>
      <c r="G16" s="83">
        <f t="shared" si="4"/>
        <v>262.3312347684809</v>
      </c>
      <c r="H16" s="81">
        <f t="shared" si="5"/>
        <v>8.668765231519103</v>
      </c>
      <c r="J16" s="6">
        <f>IF(TypeOfSeasonality="Monthly","Aug","")</f>
      </c>
      <c r="K16" s="84">
        <v>1</v>
      </c>
    </row>
    <row r="17" spans="2:11" ht="12.75">
      <c r="B17" s="6">
        <f t="shared" si="0"/>
        <v>3</v>
      </c>
      <c r="C17" s="6">
        <f t="shared" si="1"/>
        <v>4</v>
      </c>
      <c r="D17" s="35">
        <v>378</v>
      </c>
      <c r="E17" s="81">
        <f t="shared" si="2"/>
        <v>306.3457330415755</v>
      </c>
      <c r="F17" s="81">
        <f t="shared" si="3"/>
        <v>300.01107051920735</v>
      </c>
      <c r="G17" s="83">
        <f t="shared" si="4"/>
        <v>370.18365991364993</v>
      </c>
      <c r="H17" s="81">
        <f t="shared" si="5"/>
        <v>7.816340086350067</v>
      </c>
      <c r="J17" s="6">
        <f>IF(TypeOfSeasonality="Monthly","Sep","")</f>
      </c>
      <c r="K17" s="84">
        <v>1</v>
      </c>
    </row>
    <row r="18" spans="2:11" ht="12.75">
      <c r="B18" s="6">
        <f t="shared" si="0"/>
        <v>4</v>
      </c>
      <c r="C18" s="6">
        <f t="shared" si="1"/>
        <v>1</v>
      </c>
      <c r="D18" s="76"/>
      <c r="E18" s="81" t="e">
        <f t="shared" si="2"/>
        <v>#N/A</v>
      </c>
      <c r="F18" s="81">
        <f t="shared" si="3"/>
        <v>306.3457330415755</v>
      </c>
      <c r="G18" s="83">
        <f t="shared" si="4"/>
        <v>268.9715536105033</v>
      </c>
      <c r="H18" s="81">
        <f t="shared" si="5"/>
      </c>
      <c r="J18" s="6">
        <f>IF(TypeOfSeasonality="Monthly","Oct","")</f>
      </c>
      <c r="K18" s="84">
        <v>1</v>
      </c>
    </row>
    <row r="19" spans="2:11" ht="12.75">
      <c r="B19" s="6">
        <f t="shared" si="0"/>
        <v>4</v>
      </c>
      <c r="C19" s="6">
        <f t="shared" si="1"/>
        <v>2</v>
      </c>
      <c r="D19" s="76"/>
      <c r="E19" s="81" t="e">
        <f t="shared" si="2"/>
        <v>#N/A</v>
      </c>
      <c r="F19" s="81" t="e">
        <f t="shared" si="3"/>
        <v>#N/A</v>
      </c>
      <c r="G19" s="83">
        <f t="shared" si="4"/>
      </c>
      <c r="H19" s="81">
        <f t="shared" si="5"/>
      </c>
      <c r="J19" s="6">
        <f>IF(TypeOfSeasonality="Monthly","Nov","")</f>
      </c>
      <c r="K19" s="84">
        <v>1</v>
      </c>
    </row>
    <row r="20" spans="2:11" ht="12.75">
      <c r="B20" s="6">
        <f t="shared" si="0"/>
        <v>4</v>
      </c>
      <c r="C20" s="6">
        <f t="shared" si="1"/>
        <v>3</v>
      </c>
      <c r="D20" s="76"/>
      <c r="E20" s="81" t="e">
        <f t="shared" si="2"/>
        <v>#N/A</v>
      </c>
      <c r="F20" s="81" t="e">
        <f t="shared" si="3"/>
        <v>#N/A</v>
      </c>
      <c r="G20" s="83">
        <f t="shared" si="4"/>
      </c>
      <c r="H20" s="81">
        <f t="shared" si="5"/>
      </c>
      <c r="J20" s="6">
        <f>IF(TypeOfSeasonality="Monthly","Dec","")</f>
      </c>
      <c r="K20" s="84">
        <v>1</v>
      </c>
    </row>
    <row r="21" spans="2:8" ht="12.75">
      <c r="B21" s="6">
        <f t="shared" si="0"/>
        <v>4</v>
      </c>
      <c r="C21" s="6">
        <f t="shared" si="1"/>
        <v>4</v>
      </c>
      <c r="D21" s="76"/>
      <c r="E21" s="81" t="e">
        <f t="shared" si="2"/>
        <v>#N/A</v>
      </c>
      <c r="F21" s="81" t="e">
        <f t="shared" si="3"/>
        <v>#N/A</v>
      </c>
      <c r="G21" s="83">
        <f t="shared" si="4"/>
      </c>
      <c r="H21" s="81">
        <f t="shared" si="5"/>
      </c>
    </row>
    <row r="22" spans="2:10" ht="13.5" thickBot="1">
      <c r="B22" s="6">
        <f t="shared" si="0"/>
        <v>5</v>
      </c>
      <c r="C22" s="6">
        <f t="shared" si="1"/>
        <v>1</v>
      </c>
      <c r="D22" s="76"/>
      <c r="E22" s="81" t="e">
        <f t="shared" si="2"/>
        <v>#N/A</v>
      </c>
      <c r="F22" s="81" t="e">
        <f t="shared" si="3"/>
        <v>#N/A</v>
      </c>
      <c r="G22" s="83">
        <f t="shared" si="4"/>
      </c>
      <c r="H22" s="81">
        <f t="shared" si="5"/>
      </c>
      <c r="J22" s="2" t="s">
        <v>39</v>
      </c>
    </row>
    <row r="23" spans="2:11" ht="13.5" thickBot="1">
      <c r="B23" s="6">
        <f t="shared" si="0"/>
        <v>5</v>
      </c>
      <c r="C23" s="6">
        <f t="shared" si="1"/>
        <v>2</v>
      </c>
      <c r="D23" s="76"/>
      <c r="E23" s="81" t="e">
        <f t="shared" si="2"/>
        <v>#N/A</v>
      </c>
      <c r="F23" s="81" t="e">
        <f t="shared" si="3"/>
        <v>#N/A</v>
      </c>
      <c r="G23" s="83">
        <f t="shared" si="4"/>
      </c>
      <c r="H23" s="81">
        <f t="shared" si="5"/>
      </c>
      <c r="J23" s="85" t="s">
        <v>41</v>
      </c>
      <c r="K23" s="86">
        <f>AVERAGE(ForecastingError)</f>
        <v>8.515393082905991</v>
      </c>
    </row>
    <row r="24" spans="2:8" ht="12.75">
      <c r="B24" s="6">
        <f t="shared" si="0"/>
        <v>5</v>
      </c>
      <c r="C24" s="6">
        <f t="shared" si="1"/>
        <v>3</v>
      </c>
      <c r="D24" s="76"/>
      <c r="E24" s="81" t="e">
        <f t="shared" si="2"/>
        <v>#N/A</v>
      </c>
      <c r="F24" s="81" t="e">
        <f t="shared" si="3"/>
        <v>#N/A</v>
      </c>
      <c r="G24" s="83">
        <f t="shared" si="4"/>
      </c>
      <c r="H24" s="81">
        <f t="shared" si="5"/>
      </c>
    </row>
    <row r="25" spans="2:10" ht="13.5" thickBot="1">
      <c r="B25" s="6">
        <f t="shared" si="0"/>
        <v>5</v>
      </c>
      <c r="C25" s="6">
        <f t="shared" si="1"/>
        <v>4</v>
      </c>
      <c r="D25" s="76"/>
      <c r="E25" s="81" t="e">
        <f t="shared" si="2"/>
        <v>#N/A</v>
      </c>
      <c r="F25" s="81" t="e">
        <f t="shared" si="3"/>
        <v>#N/A</v>
      </c>
      <c r="G25" s="83">
        <f t="shared" si="4"/>
      </c>
      <c r="H25" s="81">
        <f t="shared" si="5"/>
      </c>
      <c r="J25" s="2" t="s">
        <v>46</v>
      </c>
    </row>
    <row r="26" spans="2:11" ht="13.5" thickBot="1">
      <c r="B26" s="6">
        <f t="shared" si="0"/>
        <v>6</v>
      </c>
      <c r="C26" s="6">
        <f t="shared" si="1"/>
        <v>1</v>
      </c>
      <c r="D26" s="76"/>
      <c r="E26" s="81" t="e">
        <f t="shared" si="2"/>
        <v>#N/A</v>
      </c>
      <c r="F26" s="81" t="e">
        <f t="shared" si="3"/>
        <v>#N/A</v>
      </c>
      <c r="G26" s="83">
        <f t="shared" si="4"/>
      </c>
      <c r="H26" s="81">
        <f t="shared" si="5"/>
      </c>
      <c r="J26" s="87" t="s">
        <v>49</v>
      </c>
      <c r="K26" s="88">
        <f>SUMSQ(ForecastingError)/COUNT(ForecastingError)</f>
        <v>98.57439992706381</v>
      </c>
    </row>
    <row r="27" spans="2:8" ht="12.75">
      <c r="B27" s="6">
        <f t="shared" si="0"/>
        <v>6</v>
      </c>
      <c r="C27" s="6">
        <f t="shared" si="1"/>
        <v>2</v>
      </c>
      <c r="D27" s="76"/>
      <c r="E27" s="81" t="e">
        <f t="shared" si="2"/>
        <v>#N/A</v>
      </c>
      <c r="F27" s="81" t="e">
        <f t="shared" si="3"/>
        <v>#N/A</v>
      </c>
      <c r="G27" s="83">
        <f t="shared" si="4"/>
      </c>
      <c r="H27" s="81">
        <f t="shared" si="5"/>
      </c>
    </row>
    <row r="28" spans="2:8" ht="12.75">
      <c r="B28" s="6">
        <f t="shared" si="0"/>
        <v>6</v>
      </c>
      <c r="C28" s="6">
        <f t="shared" si="1"/>
        <v>3</v>
      </c>
      <c r="D28" s="76"/>
      <c r="E28" s="81" t="e">
        <f t="shared" si="2"/>
        <v>#N/A</v>
      </c>
      <c r="F28" s="81" t="e">
        <f t="shared" si="3"/>
        <v>#N/A</v>
      </c>
      <c r="G28" s="83">
        <f t="shared" si="4"/>
      </c>
      <c r="H28" s="81">
        <f t="shared" si="5"/>
      </c>
    </row>
    <row r="29" spans="2:8" ht="12.75">
      <c r="B29" s="6">
        <f t="shared" si="0"/>
        <v>6</v>
      </c>
      <c r="C29" s="6">
        <f t="shared" si="1"/>
        <v>4</v>
      </c>
      <c r="D29" s="76"/>
      <c r="E29" s="81" t="e">
        <f t="shared" si="2"/>
        <v>#N/A</v>
      </c>
      <c r="F29" s="81" t="e">
        <f t="shared" si="3"/>
        <v>#N/A</v>
      </c>
      <c r="G29" s="83">
        <f t="shared" si="4"/>
      </c>
      <c r="H29" s="81">
        <f t="shared" si="5"/>
      </c>
    </row>
    <row r="30" spans="2:8" ht="12.75">
      <c r="B30" s="6">
        <f t="shared" si="0"/>
        <v>7</v>
      </c>
      <c r="C30" s="6">
        <f t="shared" si="1"/>
        <v>1</v>
      </c>
      <c r="D30" s="76"/>
      <c r="E30" s="81" t="e">
        <f t="shared" si="2"/>
        <v>#N/A</v>
      </c>
      <c r="F30" s="81" t="e">
        <f t="shared" si="3"/>
        <v>#N/A</v>
      </c>
      <c r="G30" s="83">
        <f t="shared" si="4"/>
      </c>
      <c r="H30" s="81">
        <f t="shared" si="5"/>
      </c>
    </row>
    <row r="31" spans="1:10" ht="12.75">
      <c r="A31" s="6"/>
      <c r="B31" s="6">
        <f t="shared" si="0"/>
        <v>7</v>
      </c>
      <c r="C31" s="6">
        <f t="shared" si="1"/>
        <v>2</v>
      </c>
      <c r="D31" s="76"/>
      <c r="E31" s="81" t="e">
        <f t="shared" si="2"/>
        <v>#N/A</v>
      </c>
      <c r="F31" s="81" t="e">
        <f t="shared" si="3"/>
        <v>#N/A</v>
      </c>
      <c r="G31" s="83">
        <f t="shared" si="4"/>
      </c>
      <c r="H31" s="81">
        <f t="shared" si="5"/>
      </c>
      <c r="I31" s="6"/>
      <c r="J31" s="6"/>
    </row>
    <row r="32" spans="1:10" ht="12.75">
      <c r="A32" s="6"/>
      <c r="B32" s="6">
        <f t="shared" si="0"/>
        <v>7</v>
      </c>
      <c r="C32" s="6">
        <f t="shared" si="1"/>
        <v>3</v>
      </c>
      <c r="D32" s="76"/>
      <c r="E32" s="81" t="e">
        <f t="shared" si="2"/>
        <v>#N/A</v>
      </c>
      <c r="F32" s="81" t="e">
        <f t="shared" si="3"/>
        <v>#N/A</v>
      </c>
      <c r="G32" s="83">
        <f t="shared" si="4"/>
      </c>
      <c r="H32" s="81">
        <f t="shared" si="5"/>
      </c>
      <c r="I32" s="6"/>
      <c r="J32" s="6"/>
    </row>
    <row r="33" spans="1:10" ht="12.75">
      <c r="A33" s="6"/>
      <c r="B33" s="6">
        <f t="shared" si="0"/>
        <v>7</v>
      </c>
      <c r="C33" s="6">
        <f t="shared" si="1"/>
        <v>4</v>
      </c>
      <c r="D33" s="76"/>
      <c r="E33" s="81" t="e">
        <f t="shared" si="2"/>
        <v>#N/A</v>
      </c>
      <c r="F33" s="81" t="e">
        <f t="shared" si="3"/>
        <v>#N/A</v>
      </c>
      <c r="G33" s="83">
        <f t="shared" si="4"/>
      </c>
      <c r="H33" s="81">
        <f t="shared" si="5"/>
      </c>
      <c r="I33" s="6"/>
      <c r="J33" s="6"/>
    </row>
    <row r="34" spans="1:10" ht="12.75">
      <c r="A34" s="6"/>
      <c r="B34" s="6">
        <f t="shared" si="0"/>
        <v>8</v>
      </c>
      <c r="C34" s="6">
        <f t="shared" si="1"/>
        <v>1</v>
      </c>
      <c r="D34" s="76"/>
      <c r="E34" s="81" t="e">
        <f t="shared" si="2"/>
        <v>#N/A</v>
      </c>
      <c r="F34" s="81" t="e">
        <f t="shared" si="3"/>
        <v>#N/A</v>
      </c>
      <c r="G34" s="83">
        <f t="shared" si="4"/>
      </c>
      <c r="H34" s="81">
        <f t="shared" si="5"/>
      </c>
      <c r="I34" s="6"/>
      <c r="J34" s="6"/>
    </row>
    <row r="35" spans="1:10" ht="12.75">
      <c r="A35" s="6"/>
      <c r="B35" s="6">
        <f t="shared" si="0"/>
        <v>8</v>
      </c>
      <c r="C35" s="6">
        <f t="shared" si="1"/>
        <v>2</v>
      </c>
      <c r="D35" s="76"/>
      <c r="E35" s="81" t="e">
        <f t="shared" si="2"/>
        <v>#N/A</v>
      </c>
      <c r="F35" s="81" t="e">
        <f t="shared" si="3"/>
        <v>#N/A</v>
      </c>
      <c r="G35" s="83">
        <f t="shared" si="4"/>
      </c>
      <c r="H35" s="81">
        <f t="shared" si="5"/>
      </c>
      <c r="I35" s="6"/>
      <c r="J35" s="6"/>
    </row>
    <row r="36" spans="1:10" ht="12.75">
      <c r="A36" s="6"/>
      <c r="B36" s="6">
        <f t="shared" si="0"/>
        <v>8</v>
      </c>
      <c r="C36" s="6">
        <f t="shared" si="1"/>
        <v>3</v>
      </c>
      <c r="D36" s="76"/>
      <c r="E36" s="81" t="e">
        <f t="shared" si="2"/>
        <v>#N/A</v>
      </c>
      <c r="F36" s="81" t="e">
        <f t="shared" si="3"/>
        <v>#N/A</v>
      </c>
      <c r="G36" s="83">
        <f t="shared" si="4"/>
      </c>
      <c r="H36" s="81">
        <f t="shared" si="5"/>
      </c>
      <c r="I36" s="6"/>
      <c r="J36" s="6"/>
    </row>
    <row r="37" spans="2:8" ht="12.75">
      <c r="B37" s="6">
        <f t="shared" si="0"/>
        <v>8</v>
      </c>
      <c r="C37" s="6">
        <f t="shared" si="1"/>
        <v>4</v>
      </c>
      <c r="D37" s="76"/>
      <c r="E37" s="81" t="e">
        <f t="shared" si="2"/>
        <v>#N/A</v>
      </c>
      <c r="F37" s="81" t="e">
        <f t="shared" si="3"/>
        <v>#N/A</v>
      </c>
      <c r="G37" s="83">
        <f t="shared" si="4"/>
      </c>
      <c r="H37" s="81">
        <f t="shared" si="5"/>
      </c>
    </row>
    <row r="38" spans="2:8" ht="12.75">
      <c r="B38" s="6">
        <f aca="true" t="shared" si="6" ref="B38:B69">IF(TypeOfSeasonality="Quarterly",TRUNC((ROW(B38)-2)/4),IF(TypeOfSeasonality="Monthly",TRUNC((ROW(B38)+6)/12),TRUNC((ROW(B38)-1)/5)))</f>
        <v>9</v>
      </c>
      <c r="C38" s="6">
        <f aca="true" t="shared" si="7" ref="C38:C69">IF(TypeOfSeasonality="Quarterly",INDEX($J$9:$J$12,MOD(ROW(B38)+2,4)+1,1),IF(TypeOfSeasonality="Monthly",INDEX($J$9:$J$20,MOD(ROW(B38)-6,12)+1,1),INDEX($J$9:$J$13,MOD(ROW(B38)-1,5)+1,1)))</f>
        <v>1</v>
      </c>
      <c r="D38" s="76"/>
      <c r="E38" s="81" t="e">
        <f aca="true" t="shared" si="8" ref="E38:E69">IF(ISNUMBER(TrueValue),TrueValue/VLOOKUP(C38,$J$9:$K$20,2,FALSE),NA())</f>
        <v>#N/A</v>
      </c>
      <c r="F38" s="81" t="e">
        <f t="shared" si="3"/>
        <v>#N/A</v>
      </c>
      <c r="G38" s="83">
        <f t="shared" si="4"/>
      </c>
      <c r="H38" s="81">
        <f t="shared" si="5"/>
      </c>
    </row>
    <row r="39" spans="2:8" ht="12.75">
      <c r="B39" s="6">
        <f t="shared" si="6"/>
        <v>9</v>
      </c>
      <c r="C39" s="6">
        <f t="shared" si="7"/>
        <v>2</v>
      </c>
      <c r="D39" s="76"/>
      <c r="E39" s="81" t="e">
        <f t="shared" si="8"/>
        <v>#N/A</v>
      </c>
      <c r="F39" s="81" t="e">
        <f aca="true" t="shared" si="9" ref="F39:F75">IF(ISNUMBER(D38),E38,NA())</f>
        <v>#N/A</v>
      </c>
      <c r="G39" s="83">
        <f aca="true" t="shared" si="10" ref="G39:G75">IF(ISNUMBER(SeasonallyAdjustedForecast),SeasonallyAdjustedForecast*VLOOKUP(C39,$J$9:$K$20,2,FALSE),"")</f>
      </c>
      <c r="H39" s="81">
        <f aca="true" t="shared" si="11" ref="H39:H75">IF(AND(ISNUMBER(TrueValue),ISNUMBER(ActualForecast)),ABS(TrueValue-ActualForecast),"")</f>
      </c>
    </row>
    <row r="40" spans="2:8" ht="12.75">
      <c r="B40" s="6">
        <f t="shared" si="6"/>
        <v>9</v>
      </c>
      <c r="C40" s="6">
        <f t="shared" si="7"/>
        <v>3</v>
      </c>
      <c r="D40" s="76"/>
      <c r="E40" s="81" t="e">
        <f t="shared" si="8"/>
        <v>#N/A</v>
      </c>
      <c r="F40" s="81" t="e">
        <f t="shared" si="9"/>
        <v>#N/A</v>
      </c>
      <c r="G40" s="83">
        <f t="shared" si="10"/>
      </c>
      <c r="H40" s="81">
        <f t="shared" si="11"/>
      </c>
    </row>
    <row r="41" spans="2:8" ht="12.75">
      <c r="B41" s="6">
        <f t="shared" si="6"/>
        <v>9</v>
      </c>
      <c r="C41" s="6">
        <f t="shared" si="7"/>
        <v>4</v>
      </c>
      <c r="D41" s="76"/>
      <c r="E41" s="81" t="e">
        <f t="shared" si="8"/>
        <v>#N/A</v>
      </c>
      <c r="F41" s="81" t="e">
        <f t="shared" si="9"/>
        <v>#N/A</v>
      </c>
      <c r="G41" s="83">
        <f t="shared" si="10"/>
      </c>
      <c r="H41" s="81">
        <f t="shared" si="11"/>
      </c>
    </row>
    <row r="42" spans="2:8" ht="12.75">
      <c r="B42" s="6">
        <f t="shared" si="6"/>
        <v>10</v>
      </c>
      <c r="C42" s="6">
        <f t="shared" si="7"/>
        <v>1</v>
      </c>
      <c r="D42" s="76"/>
      <c r="E42" s="81" t="e">
        <f t="shared" si="8"/>
        <v>#N/A</v>
      </c>
      <c r="F42" s="81" t="e">
        <f t="shared" si="9"/>
        <v>#N/A</v>
      </c>
      <c r="G42" s="83">
        <f t="shared" si="10"/>
      </c>
      <c r="H42" s="81">
        <f t="shared" si="11"/>
      </c>
    </row>
    <row r="43" spans="2:8" ht="12.75">
      <c r="B43" s="6">
        <f t="shared" si="6"/>
        <v>10</v>
      </c>
      <c r="C43" s="6">
        <f t="shared" si="7"/>
        <v>2</v>
      </c>
      <c r="D43" s="76"/>
      <c r="E43" s="81" t="e">
        <f t="shared" si="8"/>
        <v>#N/A</v>
      </c>
      <c r="F43" s="81" t="e">
        <f t="shared" si="9"/>
        <v>#N/A</v>
      </c>
      <c r="G43" s="83">
        <f t="shared" si="10"/>
      </c>
      <c r="H43" s="81">
        <f t="shared" si="11"/>
      </c>
    </row>
    <row r="44" spans="2:8" ht="12.75">
      <c r="B44" s="6">
        <f t="shared" si="6"/>
        <v>10</v>
      </c>
      <c r="C44" s="6">
        <f t="shared" si="7"/>
        <v>3</v>
      </c>
      <c r="D44" s="76"/>
      <c r="E44" s="81" t="e">
        <f t="shared" si="8"/>
        <v>#N/A</v>
      </c>
      <c r="F44" s="81" t="e">
        <f t="shared" si="9"/>
        <v>#N/A</v>
      </c>
      <c r="G44" s="83">
        <f t="shared" si="10"/>
      </c>
      <c r="H44" s="81">
        <f t="shared" si="11"/>
      </c>
    </row>
    <row r="45" spans="2:8" ht="12.75">
      <c r="B45" s="6">
        <f t="shared" si="6"/>
        <v>10</v>
      </c>
      <c r="C45" s="6">
        <f t="shared" si="7"/>
        <v>4</v>
      </c>
      <c r="D45" s="76"/>
      <c r="E45" s="81" t="e">
        <f t="shared" si="8"/>
        <v>#N/A</v>
      </c>
      <c r="F45" s="81" t="e">
        <f t="shared" si="9"/>
        <v>#N/A</v>
      </c>
      <c r="G45" s="83">
        <f t="shared" si="10"/>
      </c>
      <c r="H45" s="81">
        <f t="shared" si="11"/>
      </c>
    </row>
    <row r="46" spans="2:8" ht="12.75">
      <c r="B46" s="6">
        <f t="shared" si="6"/>
        <v>11</v>
      </c>
      <c r="C46" s="6">
        <f t="shared" si="7"/>
        <v>1</v>
      </c>
      <c r="D46" s="76"/>
      <c r="E46" s="81" t="e">
        <f t="shared" si="8"/>
        <v>#N/A</v>
      </c>
      <c r="F46" s="81" t="e">
        <f t="shared" si="9"/>
        <v>#N/A</v>
      </c>
      <c r="G46" s="83">
        <f t="shared" si="10"/>
      </c>
      <c r="H46" s="81">
        <f t="shared" si="11"/>
      </c>
    </row>
    <row r="47" spans="2:8" ht="12.75">
      <c r="B47" s="6">
        <f t="shared" si="6"/>
        <v>11</v>
      </c>
      <c r="C47" s="6">
        <f t="shared" si="7"/>
        <v>2</v>
      </c>
      <c r="D47" s="76"/>
      <c r="E47" s="81" t="e">
        <f t="shared" si="8"/>
        <v>#N/A</v>
      </c>
      <c r="F47" s="81" t="e">
        <f t="shared" si="9"/>
        <v>#N/A</v>
      </c>
      <c r="G47" s="83">
        <f t="shared" si="10"/>
      </c>
      <c r="H47" s="81">
        <f t="shared" si="11"/>
      </c>
    </row>
    <row r="48" spans="2:8" ht="12.75">
      <c r="B48" s="6">
        <f t="shared" si="6"/>
        <v>11</v>
      </c>
      <c r="C48" s="6">
        <f t="shared" si="7"/>
        <v>3</v>
      </c>
      <c r="D48" s="76"/>
      <c r="E48" s="81" t="e">
        <f t="shared" si="8"/>
        <v>#N/A</v>
      </c>
      <c r="F48" s="81" t="e">
        <f t="shared" si="9"/>
        <v>#N/A</v>
      </c>
      <c r="G48" s="83">
        <f t="shared" si="10"/>
      </c>
      <c r="H48" s="81">
        <f t="shared" si="11"/>
      </c>
    </row>
    <row r="49" spans="2:8" ht="12.75">
      <c r="B49" s="6">
        <f t="shared" si="6"/>
        <v>11</v>
      </c>
      <c r="C49" s="6">
        <f t="shared" si="7"/>
        <v>4</v>
      </c>
      <c r="D49" s="76"/>
      <c r="E49" s="81" t="e">
        <f t="shared" si="8"/>
        <v>#N/A</v>
      </c>
      <c r="F49" s="81" t="e">
        <f t="shared" si="9"/>
        <v>#N/A</v>
      </c>
      <c r="G49" s="83">
        <f t="shared" si="10"/>
      </c>
      <c r="H49" s="81">
        <f t="shared" si="11"/>
      </c>
    </row>
    <row r="50" spans="2:8" ht="12.75">
      <c r="B50" s="6">
        <f t="shared" si="6"/>
        <v>12</v>
      </c>
      <c r="C50" s="6">
        <f t="shared" si="7"/>
        <v>1</v>
      </c>
      <c r="D50" s="76"/>
      <c r="E50" s="81" t="e">
        <f t="shared" si="8"/>
        <v>#N/A</v>
      </c>
      <c r="F50" s="81" t="e">
        <f t="shared" si="9"/>
        <v>#N/A</v>
      </c>
      <c r="G50" s="83">
        <f t="shared" si="10"/>
      </c>
      <c r="H50" s="81">
        <f t="shared" si="11"/>
      </c>
    </row>
    <row r="51" spans="2:8" ht="12.75">
      <c r="B51" s="6">
        <f t="shared" si="6"/>
        <v>12</v>
      </c>
      <c r="C51" s="6">
        <f t="shared" si="7"/>
        <v>2</v>
      </c>
      <c r="D51" s="76"/>
      <c r="E51" s="81" t="e">
        <f t="shared" si="8"/>
        <v>#N/A</v>
      </c>
      <c r="F51" s="81" t="e">
        <f t="shared" si="9"/>
        <v>#N/A</v>
      </c>
      <c r="G51" s="83">
        <f t="shared" si="10"/>
      </c>
      <c r="H51" s="81">
        <f t="shared" si="11"/>
      </c>
    </row>
    <row r="52" spans="2:8" ht="12.75">
      <c r="B52" s="6">
        <f t="shared" si="6"/>
        <v>12</v>
      </c>
      <c r="C52" s="6">
        <f t="shared" si="7"/>
        <v>3</v>
      </c>
      <c r="D52" s="76"/>
      <c r="E52" s="81" t="e">
        <f t="shared" si="8"/>
        <v>#N/A</v>
      </c>
      <c r="F52" s="81" t="e">
        <f t="shared" si="9"/>
        <v>#N/A</v>
      </c>
      <c r="G52" s="83">
        <f t="shared" si="10"/>
      </c>
      <c r="H52" s="81">
        <f t="shared" si="11"/>
      </c>
    </row>
    <row r="53" spans="2:8" ht="12.75">
      <c r="B53" s="6">
        <f t="shared" si="6"/>
        <v>12</v>
      </c>
      <c r="C53" s="6">
        <f t="shared" si="7"/>
        <v>4</v>
      </c>
      <c r="D53" s="76"/>
      <c r="E53" s="81" t="e">
        <f t="shared" si="8"/>
        <v>#N/A</v>
      </c>
      <c r="F53" s="81" t="e">
        <f t="shared" si="9"/>
        <v>#N/A</v>
      </c>
      <c r="G53" s="83">
        <f t="shared" si="10"/>
      </c>
      <c r="H53" s="81">
        <f t="shared" si="11"/>
      </c>
    </row>
    <row r="54" spans="2:8" ht="12.75">
      <c r="B54" s="6">
        <f t="shared" si="6"/>
        <v>13</v>
      </c>
      <c r="C54" s="6">
        <f t="shared" si="7"/>
        <v>1</v>
      </c>
      <c r="D54" s="76"/>
      <c r="E54" s="81" t="e">
        <f t="shared" si="8"/>
        <v>#N/A</v>
      </c>
      <c r="F54" s="81" t="e">
        <f t="shared" si="9"/>
        <v>#N/A</v>
      </c>
      <c r="G54" s="83">
        <f t="shared" si="10"/>
      </c>
      <c r="H54" s="81">
        <f t="shared" si="11"/>
      </c>
    </row>
    <row r="55" spans="2:8" ht="12.75">
      <c r="B55" s="6">
        <f t="shared" si="6"/>
        <v>13</v>
      </c>
      <c r="C55" s="6">
        <f t="shared" si="7"/>
        <v>2</v>
      </c>
      <c r="D55" s="76"/>
      <c r="E55" s="81" t="e">
        <f t="shared" si="8"/>
        <v>#N/A</v>
      </c>
      <c r="F55" s="81" t="e">
        <f t="shared" si="9"/>
        <v>#N/A</v>
      </c>
      <c r="G55" s="83">
        <f t="shared" si="10"/>
      </c>
      <c r="H55" s="81">
        <f t="shared" si="11"/>
      </c>
    </row>
    <row r="56" spans="2:8" ht="12.75">
      <c r="B56" s="6">
        <f t="shared" si="6"/>
        <v>13</v>
      </c>
      <c r="C56" s="6">
        <f t="shared" si="7"/>
        <v>3</v>
      </c>
      <c r="D56" s="76"/>
      <c r="E56" s="81" t="e">
        <f t="shared" si="8"/>
        <v>#N/A</v>
      </c>
      <c r="F56" s="81" t="e">
        <f t="shared" si="9"/>
        <v>#N/A</v>
      </c>
      <c r="G56" s="83">
        <f t="shared" si="10"/>
      </c>
      <c r="H56" s="81">
        <f t="shared" si="11"/>
      </c>
    </row>
    <row r="57" spans="2:8" ht="12.75">
      <c r="B57" s="6">
        <f t="shared" si="6"/>
        <v>13</v>
      </c>
      <c r="C57" s="6">
        <f t="shared" si="7"/>
        <v>4</v>
      </c>
      <c r="D57" s="76"/>
      <c r="E57" s="81" t="e">
        <f t="shared" si="8"/>
        <v>#N/A</v>
      </c>
      <c r="F57" s="81" t="e">
        <f t="shared" si="9"/>
        <v>#N/A</v>
      </c>
      <c r="G57" s="83">
        <f t="shared" si="10"/>
      </c>
      <c r="H57" s="81">
        <f t="shared" si="11"/>
      </c>
    </row>
    <row r="58" spans="2:8" ht="12.75">
      <c r="B58" s="6">
        <f t="shared" si="6"/>
        <v>14</v>
      </c>
      <c r="C58" s="6">
        <f t="shared" si="7"/>
        <v>1</v>
      </c>
      <c r="D58" s="76"/>
      <c r="E58" s="81" t="e">
        <f t="shared" si="8"/>
        <v>#N/A</v>
      </c>
      <c r="F58" s="81" t="e">
        <f t="shared" si="9"/>
        <v>#N/A</v>
      </c>
      <c r="G58" s="83">
        <f t="shared" si="10"/>
      </c>
      <c r="H58" s="81">
        <f t="shared" si="11"/>
      </c>
    </row>
    <row r="59" spans="2:8" ht="12.75">
      <c r="B59" s="6">
        <f t="shared" si="6"/>
        <v>14</v>
      </c>
      <c r="C59" s="6">
        <f t="shared" si="7"/>
        <v>2</v>
      </c>
      <c r="D59" s="76"/>
      <c r="E59" s="81" t="e">
        <f t="shared" si="8"/>
        <v>#N/A</v>
      </c>
      <c r="F59" s="81" t="e">
        <f t="shared" si="9"/>
        <v>#N/A</v>
      </c>
      <c r="G59" s="83">
        <f t="shared" si="10"/>
      </c>
      <c r="H59" s="81">
        <f t="shared" si="11"/>
      </c>
    </row>
    <row r="60" spans="2:8" ht="12.75">
      <c r="B60" s="6">
        <f t="shared" si="6"/>
        <v>14</v>
      </c>
      <c r="C60" s="6">
        <f t="shared" si="7"/>
        <v>3</v>
      </c>
      <c r="D60" s="76"/>
      <c r="E60" s="81" t="e">
        <f t="shared" si="8"/>
        <v>#N/A</v>
      </c>
      <c r="F60" s="81" t="e">
        <f t="shared" si="9"/>
        <v>#N/A</v>
      </c>
      <c r="G60" s="83">
        <f t="shared" si="10"/>
      </c>
      <c r="H60" s="81">
        <f t="shared" si="11"/>
      </c>
    </row>
    <row r="61" spans="2:8" ht="12.75">
      <c r="B61" s="6">
        <f t="shared" si="6"/>
        <v>14</v>
      </c>
      <c r="C61" s="6">
        <f t="shared" si="7"/>
        <v>4</v>
      </c>
      <c r="D61" s="76"/>
      <c r="E61" s="81" t="e">
        <f t="shared" si="8"/>
        <v>#N/A</v>
      </c>
      <c r="F61" s="81" t="e">
        <f t="shared" si="9"/>
        <v>#N/A</v>
      </c>
      <c r="G61" s="83">
        <f t="shared" si="10"/>
      </c>
      <c r="H61" s="81">
        <f t="shared" si="11"/>
      </c>
    </row>
    <row r="62" spans="2:8" ht="12.75">
      <c r="B62" s="6">
        <f t="shared" si="6"/>
        <v>15</v>
      </c>
      <c r="C62" s="6">
        <f t="shared" si="7"/>
        <v>1</v>
      </c>
      <c r="D62" s="76"/>
      <c r="E62" s="81" t="e">
        <f t="shared" si="8"/>
        <v>#N/A</v>
      </c>
      <c r="F62" s="81" t="e">
        <f t="shared" si="9"/>
        <v>#N/A</v>
      </c>
      <c r="G62" s="83">
        <f t="shared" si="10"/>
      </c>
      <c r="H62" s="81">
        <f t="shared" si="11"/>
      </c>
    </row>
    <row r="63" spans="2:8" ht="12.75">
      <c r="B63" s="6">
        <f t="shared" si="6"/>
        <v>15</v>
      </c>
      <c r="C63" s="6">
        <f t="shared" si="7"/>
        <v>2</v>
      </c>
      <c r="D63" s="76"/>
      <c r="E63" s="81" t="e">
        <f t="shared" si="8"/>
        <v>#N/A</v>
      </c>
      <c r="F63" s="81" t="e">
        <f t="shared" si="9"/>
        <v>#N/A</v>
      </c>
      <c r="G63" s="83">
        <f t="shared" si="10"/>
      </c>
      <c r="H63" s="81">
        <f t="shared" si="11"/>
      </c>
    </row>
    <row r="64" spans="2:8" ht="12.75">
      <c r="B64" s="6">
        <f t="shared" si="6"/>
        <v>15</v>
      </c>
      <c r="C64" s="6">
        <f t="shared" si="7"/>
        <v>3</v>
      </c>
      <c r="D64" s="76"/>
      <c r="E64" s="81" t="e">
        <f t="shared" si="8"/>
        <v>#N/A</v>
      </c>
      <c r="F64" s="81" t="e">
        <f t="shared" si="9"/>
        <v>#N/A</v>
      </c>
      <c r="G64" s="83">
        <f t="shared" si="10"/>
      </c>
      <c r="H64" s="81">
        <f t="shared" si="11"/>
      </c>
    </row>
    <row r="65" spans="2:8" ht="12.75">
      <c r="B65" s="6">
        <f t="shared" si="6"/>
        <v>15</v>
      </c>
      <c r="C65" s="6">
        <f t="shared" si="7"/>
        <v>4</v>
      </c>
      <c r="D65" s="76"/>
      <c r="E65" s="81" t="e">
        <f t="shared" si="8"/>
        <v>#N/A</v>
      </c>
      <c r="F65" s="81" t="e">
        <f t="shared" si="9"/>
        <v>#N/A</v>
      </c>
      <c r="G65" s="83">
        <f t="shared" si="10"/>
      </c>
      <c r="H65" s="81">
        <f t="shared" si="11"/>
      </c>
    </row>
    <row r="66" spans="2:8" ht="12.75">
      <c r="B66" s="6">
        <f t="shared" si="6"/>
        <v>16</v>
      </c>
      <c r="C66" s="6">
        <f t="shared" si="7"/>
        <v>1</v>
      </c>
      <c r="D66" s="76"/>
      <c r="E66" s="81" t="e">
        <f t="shared" si="8"/>
        <v>#N/A</v>
      </c>
      <c r="F66" s="81" t="e">
        <f t="shared" si="9"/>
        <v>#N/A</v>
      </c>
      <c r="G66" s="83">
        <f t="shared" si="10"/>
      </c>
      <c r="H66" s="81">
        <f t="shared" si="11"/>
      </c>
    </row>
    <row r="67" spans="2:8" ht="12.75">
      <c r="B67" s="6">
        <f t="shared" si="6"/>
        <v>16</v>
      </c>
      <c r="C67" s="6">
        <f t="shared" si="7"/>
        <v>2</v>
      </c>
      <c r="D67" s="76"/>
      <c r="E67" s="81" t="e">
        <f t="shared" si="8"/>
        <v>#N/A</v>
      </c>
      <c r="F67" s="81" t="e">
        <f t="shared" si="9"/>
        <v>#N/A</v>
      </c>
      <c r="G67" s="83">
        <f t="shared" si="10"/>
      </c>
      <c r="H67" s="81">
        <f t="shared" si="11"/>
      </c>
    </row>
    <row r="68" spans="2:8" ht="12.75">
      <c r="B68" s="6">
        <f t="shared" si="6"/>
        <v>16</v>
      </c>
      <c r="C68" s="6">
        <f t="shared" si="7"/>
        <v>3</v>
      </c>
      <c r="D68" s="76"/>
      <c r="E68" s="81" t="e">
        <f t="shared" si="8"/>
        <v>#N/A</v>
      </c>
      <c r="F68" s="81" t="e">
        <f t="shared" si="9"/>
        <v>#N/A</v>
      </c>
      <c r="G68" s="83">
        <f t="shared" si="10"/>
      </c>
      <c r="H68" s="81">
        <f t="shared" si="11"/>
      </c>
    </row>
    <row r="69" spans="2:8" ht="12.75">
      <c r="B69" s="6">
        <f t="shared" si="6"/>
        <v>16</v>
      </c>
      <c r="C69" s="6">
        <f t="shared" si="7"/>
        <v>4</v>
      </c>
      <c r="D69" s="76"/>
      <c r="E69" s="81" t="e">
        <f t="shared" si="8"/>
        <v>#N/A</v>
      </c>
      <c r="F69" s="81" t="e">
        <f t="shared" si="9"/>
        <v>#N/A</v>
      </c>
      <c r="G69" s="83">
        <f t="shared" si="10"/>
      </c>
      <c r="H69" s="81">
        <f t="shared" si="11"/>
      </c>
    </row>
    <row r="70" spans="2:8" ht="12.75">
      <c r="B70" s="6">
        <f aca="true" t="shared" si="12" ref="B70:B75">IF(TypeOfSeasonality="Quarterly",TRUNC((ROW(B70)-2)/4),IF(TypeOfSeasonality="Monthly",TRUNC((ROW(B70)+6)/12),TRUNC((ROW(B70)-1)/5)))</f>
        <v>17</v>
      </c>
      <c r="C70" s="6">
        <f aca="true" t="shared" si="13" ref="C70:C75">IF(TypeOfSeasonality="Quarterly",INDEX($J$9:$J$12,MOD(ROW(B70)+2,4)+1,1),IF(TypeOfSeasonality="Monthly",INDEX($J$9:$J$20,MOD(ROW(B70)-6,12)+1,1),INDEX($J$9:$J$13,MOD(ROW(B70)-1,5)+1,1)))</f>
        <v>1</v>
      </c>
      <c r="D70" s="76"/>
      <c r="E70" s="81" t="e">
        <f aca="true" t="shared" si="14" ref="E70:E75">IF(ISNUMBER(TrueValue),TrueValue/VLOOKUP(C70,$J$9:$K$20,2,FALSE),NA())</f>
        <v>#N/A</v>
      </c>
      <c r="F70" s="81" t="e">
        <f t="shared" si="9"/>
        <v>#N/A</v>
      </c>
      <c r="G70" s="83">
        <f t="shared" si="10"/>
      </c>
      <c r="H70" s="81">
        <f t="shared" si="11"/>
      </c>
    </row>
    <row r="71" spans="2:8" ht="12.75">
      <c r="B71" s="6">
        <f t="shared" si="12"/>
        <v>17</v>
      </c>
      <c r="C71" s="6">
        <f t="shared" si="13"/>
        <v>2</v>
      </c>
      <c r="D71" s="76"/>
      <c r="E71" s="81" t="e">
        <f t="shared" si="14"/>
        <v>#N/A</v>
      </c>
      <c r="F71" s="81" t="e">
        <f t="shared" si="9"/>
        <v>#N/A</v>
      </c>
      <c r="G71" s="83">
        <f t="shared" si="10"/>
      </c>
      <c r="H71" s="81">
        <f t="shared" si="11"/>
      </c>
    </row>
    <row r="72" spans="2:8" ht="12.75">
      <c r="B72" s="6">
        <f t="shared" si="12"/>
        <v>17</v>
      </c>
      <c r="C72" s="6">
        <f t="shared" si="13"/>
        <v>3</v>
      </c>
      <c r="D72" s="76"/>
      <c r="E72" s="81" t="e">
        <f t="shared" si="14"/>
        <v>#N/A</v>
      </c>
      <c r="F72" s="81" t="e">
        <f t="shared" si="9"/>
        <v>#N/A</v>
      </c>
      <c r="G72" s="83">
        <f t="shared" si="10"/>
      </c>
      <c r="H72" s="81">
        <f t="shared" si="11"/>
      </c>
    </row>
    <row r="73" spans="2:8" ht="12.75">
      <c r="B73" s="6">
        <f t="shared" si="12"/>
        <v>17</v>
      </c>
      <c r="C73" s="6">
        <f t="shared" si="13"/>
        <v>4</v>
      </c>
      <c r="D73" s="76"/>
      <c r="E73" s="81" t="e">
        <f t="shared" si="14"/>
        <v>#N/A</v>
      </c>
      <c r="F73" s="81" t="e">
        <f t="shared" si="9"/>
        <v>#N/A</v>
      </c>
      <c r="G73" s="83">
        <f t="shared" si="10"/>
      </c>
      <c r="H73" s="81">
        <f t="shared" si="11"/>
      </c>
    </row>
    <row r="74" spans="2:8" ht="12.75">
      <c r="B74" s="6">
        <f t="shared" si="12"/>
        <v>18</v>
      </c>
      <c r="C74" s="6">
        <f t="shared" si="13"/>
        <v>1</v>
      </c>
      <c r="D74" s="76"/>
      <c r="E74" s="81" t="e">
        <f t="shared" si="14"/>
        <v>#N/A</v>
      </c>
      <c r="F74" s="81" t="e">
        <f t="shared" si="9"/>
        <v>#N/A</v>
      </c>
      <c r="G74" s="83">
        <f t="shared" si="10"/>
      </c>
      <c r="H74" s="81">
        <f t="shared" si="11"/>
      </c>
    </row>
    <row r="75" spans="2:8" ht="13.5" thickBot="1">
      <c r="B75" s="6">
        <f t="shared" si="12"/>
        <v>18</v>
      </c>
      <c r="C75" s="6">
        <f t="shared" si="13"/>
        <v>2</v>
      </c>
      <c r="D75" s="76"/>
      <c r="E75" s="81" t="e">
        <f t="shared" si="14"/>
        <v>#N/A</v>
      </c>
      <c r="F75" s="81" t="e">
        <f t="shared" si="9"/>
        <v>#N/A</v>
      </c>
      <c r="G75" s="89">
        <f t="shared" si="10"/>
      </c>
      <c r="H75" s="81">
        <f t="shared" si="11"/>
      </c>
    </row>
    <row r="76" spans="2:8" ht="12.75">
      <c r="B76" s="6"/>
      <c r="C76" s="6"/>
      <c r="D76" s="6"/>
      <c r="E76" s="6"/>
      <c r="F76" s="6"/>
      <c r="G76" s="6"/>
      <c r="H76" s="6"/>
    </row>
  </sheetData>
  <conditionalFormatting sqref="F7:F75">
    <cfRule type="expression" priority="1" dxfId="3" stopIfTrue="1">
      <formula>NOT(ISNUMBER(D6))</formula>
    </cfRule>
  </conditionalFormatting>
  <conditionalFormatting sqref="E6:E75">
    <cfRule type="expression" priority="2" dxfId="3" stopIfTrue="1">
      <formula>NOT(ISNUMBER(D6))</formula>
    </cfRule>
  </conditionalFormatting>
  <conditionalFormatting sqref="K13">
    <cfRule type="expression" priority="3" dxfId="4" stopIfTrue="1">
      <formula>(TypeOfSeasonality="Quarterly")</formula>
    </cfRule>
  </conditionalFormatting>
  <conditionalFormatting sqref="K14:K20">
    <cfRule type="expression" priority="4" dxfId="4" stopIfTrue="1">
      <formula>(TypeOfSeasonality&lt;&gt;"Monthly")</formula>
    </cfRule>
  </conditionalFormatting>
  <dataValidations count="1">
    <dataValidation type="list" allowBlank="1" showInputMessage="1" showErrorMessage="1" sqref="K6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9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8.125" style="3" bestFit="1" customWidth="1"/>
    <col min="15" max="16384" width="10.875" style="3" customWidth="1"/>
  </cols>
  <sheetData>
    <row r="1" ht="18">
      <c r="A1" s="1" t="s">
        <v>3</v>
      </c>
    </row>
    <row r="2" ht="13.5" thickBot="1"/>
    <row r="3" spans="5:14" ht="13.5" thickBot="1">
      <c r="E3" s="4" t="s">
        <v>111</v>
      </c>
      <c r="F3" s="4" t="s">
        <v>111</v>
      </c>
      <c r="M3" s="79" t="s">
        <v>5</v>
      </c>
      <c r="N3" s="80" t="s">
        <v>6</v>
      </c>
    </row>
    <row r="4" spans="2:14" ht="12.75">
      <c r="B4" s="4"/>
      <c r="C4" s="4"/>
      <c r="D4" s="4" t="s">
        <v>100</v>
      </c>
      <c r="E4" s="4" t="s">
        <v>112</v>
      </c>
      <c r="F4" s="4" t="s">
        <v>112</v>
      </c>
      <c r="G4" s="4" t="s">
        <v>7</v>
      </c>
      <c r="H4" s="4" t="s">
        <v>35</v>
      </c>
      <c r="M4" s="67" t="s">
        <v>113</v>
      </c>
      <c r="N4" s="68" t="s">
        <v>114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4</v>
      </c>
      <c r="E5" s="4" t="s">
        <v>4</v>
      </c>
      <c r="F5" s="4" t="s">
        <v>37</v>
      </c>
      <c r="G5" s="4" t="s">
        <v>37</v>
      </c>
      <c r="H5" s="4" t="s">
        <v>38</v>
      </c>
      <c r="K5" s="4" t="s">
        <v>101</v>
      </c>
      <c r="M5" s="67" t="s">
        <v>42</v>
      </c>
      <c r="N5" s="68" t="s">
        <v>115</v>
      </c>
    </row>
    <row r="6" spans="2:14" ht="12.75">
      <c r="B6" s="6">
        <f aca="true" t="shared" si="0" ref="B6:B37">IF(TypeOfSeasonality="Quarterly",TRUNC((ROW(B6)-2)/4),IF(TypeOfSeasonality="Monthly",TRUNC((ROW(B6)+6)/12),TRUNC((ROW(B6)-1)/5)))</f>
        <v>1</v>
      </c>
      <c r="C6" s="6">
        <f aca="true" t="shared" si="1" ref="C6:C37">IF(TypeOfSeasonality="Quarterly",INDEX($J$9:$J$12,MOD(ROW(B6)+2,4)+1,1),IF(TypeOfSeasonality="Monthly",INDEX($J$9:$J$20,MOD(ROW(B6)-6,12)+1,1),INDEX($J$9:$J$13,MOD(ROW(B6)-1,5)+1,1)))</f>
        <v>1</v>
      </c>
      <c r="D6" s="35">
        <v>242</v>
      </c>
      <c r="E6" s="81">
        <f aca="true" t="shared" si="2" ref="E6:E37">IF(ISNUMBER(TrueValue),TrueValue/VLOOKUP(C6,$J$9:$K$20,2,FALSE),NA())</f>
        <v>275.626423690205</v>
      </c>
      <c r="F6" s="81"/>
      <c r="G6" s="82"/>
      <c r="H6" s="81"/>
      <c r="K6" s="5" t="s">
        <v>104</v>
      </c>
      <c r="M6" s="67" t="s">
        <v>44</v>
      </c>
      <c r="N6" s="68" t="s">
        <v>116</v>
      </c>
    </row>
    <row r="7" spans="2:14" ht="12.75">
      <c r="B7" s="6">
        <f t="shared" si="0"/>
        <v>1</v>
      </c>
      <c r="C7" s="6">
        <f t="shared" si="1"/>
        <v>2</v>
      </c>
      <c r="D7" s="35">
        <v>282</v>
      </c>
      <c r="E7" s="81">
        <f t="shared" si="2"/>
        <v>286.35255889520715</v>
      </c>
      <c r="F7" s="81">
        <f>IF(ISNUMBER(D6),AVERAGE($E$6:E6),NA())</f>
        <v>275.626423690205</v>
      </c>
      <c r="G7" s="83">
        <f aca="true" t="shared" si="3" ref="G7:G38">IF(ISNUMBER(SeasonallyAdjustedForecast),SeasonallyAdjustedForecast*VLOOKUP(C7,$J$9:$K$20,2,FALSE),"")</f>
        <v>271.4369020501139</v>
      </c>
      <c r="H7" s="81">
        <f aca="true" t="shared" si="4" ref="H7:H38">IF(AND(ISNUMBER(TrueValue),ISNUMBER(ActualForecast)),ABS(TrueValue-ActualForecast),"")</f>
        <v>10.563097949886128</v>
      </c>
      <c r="M7" s="67" t="s">
        <v>47</v>
      </c>
      <c r="N7" s="68" t="s">
        <v>117</v>
      </c>
    </row>
    <row r="8" spans="2:14" ht="12.75">
      <c r="B8" s="6">
        <f t="shared" si="0"/>
        <v>1</v>
      </c>
      <c r="C8" s="6">
        <f t="shared" si="1"/>
        <v>3</v>
      </c>
      <c r="D8" s="35">
        <v>254</v>
      </c>
      <c r="E8" s="81">
        <f t="shared" si="2"/>
        <v>281.19118786671095</v>
      </c>
      <c r="F8" s="81">
        <f>IF(ISNUMBER(D7),AVERAGE($E$6:E7),NA())</f>
        <v>280.9894912927061</v>
      </c>
      <c r="G8" s="83">
        <f t="shared" si="3"/>
        <v>253.8178074847014</v>
      </c>
      <c r="H8" s="81">
        <f t="shared" si="4"/>
        <v>0.18219251529859548</v>
      </c>
      <c r="J8" s="4" t="str">
        <f>IF(TypeOfSeasonality="Quarterly","Quarter",IF(TypeOfSeasonality="Monthly","Month","Day"))</f>
        <v>Quarter</v>
      </c>
      <c r="K8" s="4" t="s">
        <v>109</v>
      </c>
      <c r="M8" s="67" t="s">
        <v>102</v>
      </c>
      <c r="N8" s="68" t="s">
        <v>118</v>
      </c>
    </row>
    <row r="9" spans="2:14" ht="12.75">
      <c r="B9" s="6">
        <f t="shared" si="0"/>
        <v>1</v>
      </c>
      <c r="C9" s="6">
        <f t="shared" si="1"/>
        <v>4</v>
      </c>
      <c r="D9" s="35">
        <v>345</v>
      </c>
      <c r="E9" s="81">
        <f t="shared" si="2"/>
        <v>279.6012642839776</v>
      </c>
      <c r="F9" s="81">
        <f>IF(ISNUMBER(D8),AVERAGE($E$6:E8),NA())</f>
        <v>281.056723484041</v>
      </c>
      <c r="G9" s="83">
        <f t="shared" si="3"/>
        <v>346.7958911069582</v>
      </c>
      <c r="H9" s="81">
        <f t="shared" si="4"/>
        <v>1.7958911069582086</v>
      </c>
      <c r="J9" s="6">
        <f>IF(TypeOfSeasonality="Quarterly",1,IF(TypeOfSeasonality="Monthly","Jan","Mon"))</f>
        <v>1</v>
      </c>
      <c r="K9" s="84">
        <v>0.878</v>
      </c>
      <c r="M9" s="67" t="s">
        <v>119</v>
      </c>
      <c r="N9" s="68" t="s">
        <v>120</v>
      </c>
    </row>
    <row r="10" spans="2:14" ht="12.75">
      <c r="B10" s="6">
        <f t="shared" si="0"/>
        <v>2</v>
      </c>
      <c r="C10" s="6">
        <f t="shared" si="1"/>
        <v>1</v>
      </c>
      <c r="D10" s="35">
        <v>253</v>
      </c>
      <c r="E10" s="81">
        <f t="shared" si="2"/>
        <v>288.15489749430526</v>
      </c>
      <c r="F10" s="81">
        <f>IF(ISNUMBER(D9),AVERAGE($E$6:E9),NA())</f>
        <v>280.69285868402517</v>
      </c>
      <c r="G10" s="83">
        <f t="shared" si="3"/>
        <v>246.4483299245741</v>
      </c>
      <c r="H10" s="81">
        <f t="shared" si="4"/>
        <v>6.551670075425903</v>
      </c>
      <c r="J10" s="6">
        <f>IF(TypeOfSeasonality="Quarterly",2,IF(TypeOfSeasonality="Monthly","Feb","Tue"))</f>
        <v>2</v>
      </c>
      <c r="K10" s="84">
        <v>0.9848</v>
      </c>
      <c r="M10" s="67" t="s">
        <v>121</v>
      </c>
      <c r="N10" s="68" t="s">
        <v>0</v>
      </c>
    </row>
    <row r="11" spans="2:14" ht="12.75">
      <c r="B11" s="6">
        <f t="shared" si="0"/>
        <v>2</v>
      </c>
      <c r="C11" s="6">
        <f t="shared" si="1"/>
        <v>2</v>
      </c>
      <c r="D11" s="35">
        <v>290</v>
      </c>
      <c r="E11" s="81">
        <f t="shared" si="2"/>
        <v>294.47603574329816</v>
      </c>
      <c r="F11" s="81">
        <f>IF(ISNUMBER(D10),AVERAGE($E$6:E10),NA())</f>
        <v>282.1852664460812</v>
      </c>
      <c r="G11" s="83">
        <f t="shared" si="3"/>
        <v>277.89605039610075</v>
      </c>
      <c r="H11" s="81">
        <f t="shared" si="4"/>
        <v>12.103949603899252</v>
      </c>
      <c r="J11" s="6">
        <f>IF(TypeOfSeasonality="Quarterly",3,IF(TypeOfSeasonality="Monthly","Mar","Wed"))</f>
        <v>3</v>
      </c>
      <c r="K11" s="84">
        <v>0.9033</v>
      </c>
      <c r="M11" s="67" t="s">
        <v>50</v>
      </c>
      <c r="N11" s="68" t="s">
        <v>1</v>
      </c>
    </row>
    <row r="12" spans="2:14" ht="13.5" thickBot="1">
      <c r="B12" s="6">
        <f t="shared" si="0"/>
        <v>2</v>
      </c>
      <c r="C12" s="6">
        <f t="shared" si="1"/>
        <v>3</v>
      </c>
      <c r="D12" s="35">
        <v>262</v>
      </c>
      <c r="E12" s="81">
        <f t="shared" si="2"/>
        <v>290.0476032325916</v>
      </c>
      <c r="F12" s="81">
        <f>IF(ISNUMBER(D11),AVERAGE($E$6:E11),NA())</f>
        <v>284.23372799561736</v>
      </c>
      <c r="G12" s="83">
        <f t="shared" si="3"/>
        <v>256.74832649844114</v>
      </c>
      <c r="H12" s="81">
        <f t="shared" si="4"/>
        <v>5.251673501558855</v>
      </c>
      <c r="J12" s="6">
        <f>IF(TypeOfSeasonality="Quarterly",4,IF(TypeOfSeasonality="Monthly","Apr","Thur"))</f>
        <v>4</v>
      </c>
      <c r="K12" s="84">
        <v>1.2339</v>
      </c>
      <c r="M12" s="71" t="s">
        <v>106</v>
      </c>
      <c r="N12" s="72" t="s">
        <v>2</v>
      </c>
    </row>
    <row r="13" spans="2:11" ht="12.75">
      <c r="B13" s="6">
        <f t="shared" si="0"/>
        <v>2</v>
      </c>
      <c r="C13" s="6">
        <f t="shared" si="1"/>
        <v>4</v>
      </c>
      <c r="D13" s="35">
        <v>352</v>
      </c>
      <c r="E13" s="81">
        <f t="shared" si="2"/>
        <v>285.27433341437717</v>
      </c>
      <c r="F13" s="81">
        <f>IF(ISNUMBER(D12),AVERAGE($E$6:E12),NA())</f>
        <v>285.0642816008994</v>
      </c>
      <c r="G13" s="83">
        <f t="shared" si="3"/>
        <v>351.7408170673498</v>
      </c>
      <c r="H13" s="81">
        <f t="shared" si="4"/>
        <v>0.2591829326502193</v>
      </c>
      <c r="J13" s="6">
        <f>IF(TypeOfSeasonality="Quarterly","",IF(TypeOfSeasonality="Monthly","May","Fri"))</f>
      </c>
      <c r="K13" s="84">
        <v>1</v>
      </c>
    </row>
    <row r="14" spans="2:11" ht="12.75">
      <c r="B14" s="6">
        <f t="shared" si="0"/>
        <v>3</v>
      </c>
      <c r="C14" s="6">
        <f t="shared" si="1"/>
        <v>1</v>
      </c>
      <c r="D14" s="35">
        <v>270</v>
      </c>
      <c r="E14" s="81">
        <f t="shared" si="2"/>
        <v>307.51708428246013</v>
      </c>
      <c r="F14" s="81">
        <f>IF(ISNUMBER(D13),AVERAGE($E$6:E13),NA())</f>
        <v>285.0905380775841</v>
      </c>
      <c r="G14" s="83">
        <f t="shared" si="3"/>
        <v>250.30949243211882</v>
      </c>
      <c r="H14" s="81">
        <f t="shared" si="4"/>
        <v>19.690507567881184</v>
      </c>
      <c r="J14" s="6">
        <f>IF(TypeOfSeasonality="Monthly","June","")</f>
      </c>
      <c r="K14" s="84">
        <v>1</v>
      </c>
    </row>
    <row r="15" spans="2:11" ht="12.75">
      <c r="B15" s="6">
        <f t="shared" si="0"/>
        <v>3</v>
      </c>
      <c r="C15" s="6">
        <f t="shared" si="1"/>
        <v>2</v>
      </c>
      <c r="D15" s="35">
        <v>286</v>
      </c>
      <c r="E15" s="81">
        <f t="shared" si="2"/>
        <v>290.4142973192526</v>
      </c>
      <c r="F15" s="81">
        <f>IF(ISNUMBER(D14),AVERAGE($E$6:E14),NA())</f>
        <v>287.5823765447925</v>
      </c>
      <c r="G15" s="83">
        <f t="shared" si="3"/>
        <v>283.21112442131164</v>
      </c>
      <c r="H15" s="81">
        <f t="shared" si="4"/>
        <v>2.788875578688362</v>
      </c>
      <c r="J15" s="6">
        <f>IF(TypeOfSeasonality="Monthly","July","")</f>
      </c>
      <c r="K15" s="84">
        <v>1</v>
      </c>
    </row>
    <row r="16" spans="2:11" ht="12.75">
      <c r="B16" s="6">
        <f t="shared" si="0"/>
        <v>3</v>
      </c>
      <c r="C16" s="6">
        <f t="shared" si="1"/>
        <v>3</v>
      </c>
      <c r="D16" s="35">
        <v>271</v>
      </c>
      <c r="E16" s="81">
        <f t="shared" si="2"/>
        <v>300.01107051920735</v>
      </c>
      <c r="F16" s="81">
        <f>IF(ISNUMBER(D15),AVERAGE($E$6:E15),NA())</f>
        <v>287.8655686222385</v>
      </c>
      <c r="G16" s="83">
        <f t="shared" si="3"/>
        <v>260.02896813646805</v>
      </c>
      <c r="H16" s="81">
        <f t="shared" si="4"/>
        <v>10.971031863531948</v>
      </c>
      <c r="J16" s="6">
        <f>IF(TypeOfSeasonality="Monthly","Aug","")</f>
      </c>
      <c r="K16" s="84">
        <v>1</v>
      </c>
    </row>
    <row r="17" spans="2:11" ht="12.75">
      <c r="B17" s="6">
        <f t="shared" si="0"/>
        <v>3</v>
      </c>
      <c r="C17" s="6">
        <f t="shared" si="1"/>
        <v>4</v>
      </c>
      <c r="D17" s="35">
        <v>378</v>
      </c>
      <c r="E17" s="81">
        <f t="shared" si="2"/>
        <v>306.3457330415755</v>
      </c>
      <c r="F17" s="81">
        <f>IF(ISNUMBER(D16),AVERAGE($E$6:E16),NA())</f>
        <v>288.9697051583266</v>
      </c>
      <c r="G17" s="83">
        <f t="shared" si="3"/>
        <v>356.55971919485916</v>
      </c>
      <c r="H17" s="81">
        <f t="shared" si="4"/>
        <v>21.440280805140844</v>
      </c>
      <c r="J17" s="6">
        <f>IF(TypeOfSeasonality="Monthly","Sep","")</f>
      </c>
      <c r="K17" s="84">
        <v>1</v>
      </c>
    </row>
    <row r="18" spans="2:11" ht="12.75">
      <c r="B18" s="6">
        <f t="shared" si="0"/>
        <v>4</v>
      </c>
      <c r="C18" s="6">
        <f t="shared" si="1"/>
        <v>1</v>
      </c>
      <c r="D18" s="76"/>
      <c r="E18" s="81" t="e">
        <f t="shared" si="2"/>
        <v>#N/A</v>
      </c>
      <c r="F18" s="81">
        <f>IF(ISNUMBER(D17),AVERAGE($E$6:E17),NA())</f>
        <v>290.4177074819307</v>
      </c>
      <c r="G18" s="83">
        <f t="shared" si="3"/>
        <v>254.98674716913513</v>
      </c>
      <c r="H18" s="81">
        <f t="shared" si="4"/>
      </c>
      <c r="J18" s="6">
        <f>IF(TypeOfSeasonality="Monthly","Oct","")</f>
      </c>
      <c r="K18" s="84">
        <v>1</v>
      </c>
    </row>
    <row r="19" spans="2:11" ht="12.75">
      <c r="B19" s="6">
        <f t="shared" si="0"/>
        <v>4</v>
      </c>
      <c r="C19" s="6">
        <f t="shared" si="1"/>
        <v>2</v>
      </c>
      <c r="D19" s="76"/>
      <c r="E19" s="81" t="e">
        <f t="shared" si="2"/>
        <v>#N/A</v>
      </c>
      <c r="F19" s="81" t="e">
        <f>IF(ISNUMBER(D18),AVERAGE($E$6:E18),NA())</f>
        <v>#N/A</v>
      </c>
      <c r="G19" s="83">
        <f t="shared" si="3"/>
      </c>
      <c r="H19" s="81">
        <f t="shared" si="4"/>
      </c>
      <c r="J19" s="6">
        <f>IF(TypeOfSeasonality="Monthly","Nov","")</f>
      </c>
      <c r="K19" s="84">
        <v>1</v>
      </c>
    </row>
    <row r="20" spans="2:11" ht="12.75">
      <c r="B20" s="6">
        <f t="shared" si="0"/>
        <v>4</v>
      </c>
      <c r="C20" s="6">
        <f t="shared" si="1"/>
        <v>3</v>
      </c>
      <c r="D20" s="5"/>
      <c r="E20" s="81" t="e">
        <f t="shared" si="2"/>
        <v>#N/A</v>
      </c>
      <c r="F20" s="81" t="e">
        <f>IF(ISNUMBER(D19),AVERAGE($E$6:E19),NA())</f>
        <v>#N/A</v>
      </c>
      <c r="G20" s="83">
        <f t="shared" si="3"/>
      </c>
      <c r="H20" s="81">
        <f t="shared" si="4"/>
      </c>
      <c r="J20" s="6">
        <f>IF(TypeOfSeasonality="Monthly","Dec","")</f>
      </c>
      <c r="K20" s="84">
        <v>1</v>
      </c>
    </row>
    <row r="21" spans="2:8" ht="12.75">
      <c r="B21" s="6">
        <f t="shared" si="0"/>
        <v>4</v>
      </c>
      <c r="C21" s="6">
        <f t="shared" si="1"/>
        <v>4</v>
      </c>
      <c r="D21" s="5"/>
      <c r="E21" s="81" t="e">
        <f t="shared" si="2"/>
        <v>#N/A</v>
      </c>
      <c r="F21" s="81" t="e">
        <f>IF(ISNUMBER(D20),AVERAGE($E$6:E20),NA())</f>
        <v>#N/A</v>
      </c>
      <c r="G21" s="83">
        <f t="shared" si="3"/>
      </c>
      <c r="H21" s="81">
        <f t="shared" si="4"/>
      </c>
    </row>
    <row r="22" spans="2:10" ht="13.5" thickBot="1">
      <c r="B22" s="6">
        <f t="shared" si="0"/>
        <v>5</v>
      </c>
      <c r="C22" s="6">
        <f t="shared" si="1"/>
        <v>1</v>
      </c>
      <c r="D22" s="5"/>
      <c r="E22" s="81" t="e">
        <f t="shared" si="2"/>
        <v>#N/A</v>
      </c>
      <c r="F22" s="81" t="e">
        <f>IF(ISNUMBER(D21),AVERAGE($E$6:E21),NA())</f>
        <v>#N/A</v>
      </c>
      <c r="G22" s="83">
        <f t="shared" si="3"/>
      </c>
      <c r="H22" s="81">
        <f t="shared" si="4"/>
      </c>
      <c r="J22" s="2" t="s">
        <v>39</v>
      </c>
    </row>
    <row r="23" spans="2:11" ht="13.5" thickBot="1">
      <c r="B23" s="6">
        <f t="shared" si="0"/>
        <v>5</v>
      </c>
      <c r="C23" s="6">
        <f t="shared" si="1"/>
        <v>2</v>
      </c>
      <c r="D23" s="5"/>
      <c r="E23" s="81" t="e">
        <f t="shared" si="2"/>
        <v>#N/A</v>
      </c>
      <c r="F23" s="81" t="e">
        <f>IF(ISNUMBER(D22),AVERAGE($E$6:E22),NA())</f>
        <v>#N/A</v>
      </c>
      <c r="G23" s="83">
        <f t="shared" si="3"/>
      </c>
      <c r="H23" s="81">
        <f t="shared" si="4"/>
      </c>
      <c r="J23" s="85" t="s">
        <v>41</v>
      </c>
      <c r="K23" s="90">
        <f>AVERAGE(ForecastingError)</f>
        <v>8.327123045538137</v>
      </c>
    </row>
    <row r="24" spans="2:8" ht="12.75">
      <c r="B24" s="6">
        <f t="shared" si="0"/>
        <v>5</v>
      </c>
      <c r="C24" s="6">
        <f t="shared" si="1"/>
        <v>3</v>
      </c>
      <c r="D24" s="5"/>
      <c r="E24" s="81" t="e">
        <f t="shared" si="2"/>
        <v>#N/A</v>
      </c>
      <c r="F24" s="81" t="e">
        <f>IF(ISNUMBER(D23),AVERAGE($E$6:E23),NA())</f>
        <v>#N/A</v>
      </c>
      <c r="G24" s="83">
        <f t="shared" si="3"/>
      </c>
      <c r="H24" s="81">
        <f t="shared" si="4"/>
      </c>
    </row>
    <row r="25" spans="2:10" ht="13.5" thickBot="1">
      <c r="B25" s="6">
        <f t="shared" si="0"/>
        <v>5</v>
      </c>
      <c r="C25" s="6">
        <f t="shared" si="1"/>
        <v>4</v>
      </c>
      <c r="D25" s="5"/>
      <c r="E25" s="81" t="e">
        <f t="shared" si="2"/>
        <v>#N/A</v>
      </c>
      <c r="F25" s="81" t="e">
        <f>IF(ISNUMBER(D24),AVERAGE($E$6:E24),NA())</f>
        <v>#N/A</v>
      </c>
      <c r="G25" s="83">
        <f t="shared" si="3"/>
      </c>
      <c r="H25" s="81">
        <f t="shared" si="4"/>
      </c>
      <c r="J25" s="2" t="s">
        <v>46</v>
      </c>
    </row>
    <row r="26" spans="2:11" ht="13.5" thickBot="1">
      <c r="B26" s="6">
        <f t="shared" si="0"/>
        <v>6</v>
      </c>
      <c r="C26" s="6">
        <f t="shared" si="1"/>
        <v>1</v>
      </c>
      <c r="D26" s="5"/>
      <c r="E26" s="81" t="e">
        <f t="shared" si="2"/>
        <v>#N/A</v>
      </c>
      <c r="F26" s="81" t="e">
        <f>IF(ISNUMBER(D25),AVERAGE($E$6:E25),NA())</f>
        <v>#N/A</v>
      </c>
      <c r="G26" s="83">
        <f t="shared" si="3"/>
      </c>
      <c r="H26" s="81">
        <f t="shared" si="4"/>
      </c>
      <c r="J26" s="87" t="s">
        <v>49</v>
      </c>
      <c r="K26" s="91">
        <f>SUMSQ(ForecastingError)/COUNT(ForecastingError)</f>
        <v>118.8597982598366</v>
      </c>
    </row>
    <row r="27" spans="2:8" ht="12.75">
      <c r="B27" s="6">
        <f t="shared" si="0"/>
        <v>6</v>
      </c>
      <c r="C27" s="6">
        <f t="shared" si="1"/>
        <v>2</v>
      </c>
      <c r="D27" s="5"/>
      <c r="E27" s="81" t="e">
        <f t="shared" si="2"/>
        <v>#N/A</v>
      </c>
      <c r="F27" s="81" t="e">
        <f>IF(ISNUMBER(D26),AVERAGE($E$6:E26),NA())</f>
        <v>#N/A</v>
      </c>
      <c r="G27" s="83">
        <f t="shared" si="3"/>
      </c>
      <c r="H27" s="81">
        <f t="shared" si="4"/>
      </c>
    </row>
    <row r="28" spans="2:8" ht="12.75">
      <c r="B28" s="6">
        <f t="shared" si="0"/>
        <v>6</v>
      </c>
      <c r="C28" s="6">
        <f t="shared" si="1"/>
        <v>3</v>
      </c>
      <c r="D28" s="5"/>
      <c r="E28" s="81" t="e">
        <f t="shared" si="2"/>
        <v>#N/A</v>
      </c>
      <c r="F28" s="81" t="e">
        <f>IF(ISNUMBER(D27),AVERAGE($E$6:E27),NA())</f>
        <v>#N/A</v>
      </c>
      <c r="G28" s="83">
        <f t="shared" si="3"/>
      </c>
      <c r="H28" s="81">
        <f t="shared" si="4"/>
      </c>
    </row>
    <row r="29" spans="2:8" ht="12.75">
      <c r="B29" s="6">
        <f t="shared" si="0"/>
        <v>6</v>
      </c>
      <c r="C29" s="6">
        <f t="shared" si="1"/>
        <v>4</v>
      </c>
      <c r="D29" s="5"/>
      <c r="E29" s="81" t="e">
        <f t="shared" si="2"/>
        <v>#N/A</v>
      </c>
      <c r="F29" s="81" t="e">
        <f>IF(ISNUMBER(D28),AVERAGE($E$6:E28),NA())</f>
        <v>#N/A</v>
      </c>
      <c r="G29" s="83">
        <f t="shared" si="3"/>
      </c>
      <c r="H29" s="81">
        <f t="shared" si="4"/>
      </c>
    </row>
    <row r="30" spans="2:8" ht="12.75">
      <c r="B30" s="6">
        <f t="shared" si="0"/>
        <v>7</v>
      </c>
      <c r="C30" s="6">
        <f t="shared" si="1"/>
        <v>1</v>
      </c>
      <c r="D30" s="5"/>
      <c r="E30" s="81" t="e">
        <f t="shared" si="2"/>
        <v>#N/A</v>
      </c>
      <c r="F30" s="81" t="e">
        <f>IF(ISNUMBER(D29),AVERAGE($E$6:E29),NA())</f>
        <v>#N/A</v>
      </c>
      <c r="G30" s="83">
        <f t="shared" si="3"/>
      </c>
      <c r="H30" s="81">
        <f t="shared" si="4"/>
      </c>
    </row>
    <row r="31" spans="1:10" ht="12.75">
      <c r="A31" s="6"/>
      <c r="B31" s="6">
        <f t="shared" si="0"/>
        <v>7</v>
      </c>
      <c r="C31" s="6">
        <f t="shared" si="1"/>
        <v>2</v>
      </c>
      <c r="D31" s="5"/>
      <c r="E31" s="81" t="e">
        <f t="shared" si="2"/>
        <v>#N/A</v>
      </c>
      <c r="F31" s="81" t="e">
        <f>IF(ISNUMBER(D30),AVERAGE($E$6:E30),NA())</f>
        <v>#N/A</v>
      </c>
      <c r="G31" s="83">
        <f t="shared" si="3"/>
      </c>
      <c r="H31" s="81">
        <f t="shared" si="4"/>
      </c>
      <c r="I31" s="6"/>
      <c r="J31" s="6"/>
    </row>
    <row r="32" spans="1:10" ht="12.75">
      <c r="A32" s="6"/>
      <c r="B32" s="6">
        <f t="shared" si="0"/>
        <v>7</v>
      </c>
      <c r="C32" s="6">
        <f t="shared" si="1"/>
        <v>3</v>
      </c>
      <c r="D32" s="5"/>
      <c r="E32" s="81" t="e">
        <f t="shared" si="2"/>
        <v>#N/A</v>
      </c>
      <c r="F32" s="81" t="e">
        <f>IF(ISNUMBER(D31),AVERAGE($E$6:E31),NA())</f>
        <v>#N/A</v>
      </c>
      <c r="G32" s="83">
        <f t="shared" si="3"/>
      </c>
      <c r="H32" s="81">
        <f t="shared" si="4"/>
      </c>
      <c r="I32" s="6"/>
      <c r="J32" s="6"/>
    </row>
    <row r="33" spans="1:10" ht="12.75">
      <c r="A33" s="6"/>
      <c r="B33" s="6">
        <f t="shared" si="0"/>
        <v>7</v>
      </c>
      <c r="C33" s="6">
        <f t="shared" si="1"/>
        <v>4</v>
      </c>
      <c r="D33" s="5"/>
      <c r="E33" s="81" t="e">
        <f t="shared" si="2"/>
        <v>#N/A</v>
      </c>
      <c r="F33" s="81" t="e">
        <f>IF(ISNUMBER(D32),AVERAGE($E$6:E32),NA())</f>
        <v>#N/A</v>
      </c>
      <c r="G33" s="83">
        <f t="shared" si="3"/>
      </c>
      <c r="H33" s="81">
        <f t="shared" si="4"/>
      </c>
      <c r="I33" s="6"/>
      <c r="J33" s="6"/>
    </row>
    <row r="34" spans="1:10" ht="12.75">
      <c r="A34" s="6"/>
      <c r="B34" s="6">
        <f t="shared" si="0"/>
        <v>8</v>
      </c>
      <c r="C34" s="6">
        <f t="shared" si="1"/>
        <v>1</v>
      </c>
      <c r="D34" s="5"/>
      <c r="E34" s="81" t="e">
        <f t="shared" si="2"/>
        <v>#N/A</v>
      </c>
      <c r="F34" s="81" t="e">
        <f>IF(ISNUMBER(D33),AVERAGE($E$6:E33),NA())</f>
        <v>#N/A</v>
      </c>
      <c r="G34" s="83">
        <f t="shared" si="3"/>
      </c>
      <c r="H34" s="81">
        <f t="shared" si="4"/>
      </c>
      <c r="I34" s="6"/>
      <c r="J34" s="6"/>
    </row>
    <row r="35" spans="1:10" ht="12.75">
      <c r="A35" s="6"/>
      <c r="B35" s="6">
        <f t="shared" si="0"/>
        <v>8</v>
      </c>
      <c r="C35" s="6">
        <f t="shared" si="1"/>
        <v>2</v>
      </c>
      <c r="D35" s="5"/>
      <c r="E35" s="81" t="e">
        <f t="shared" si="2"/>
        <v>#N/A</v>
      </c>
      <c r="F35" s="81" t="e">
        <f>IF(ISNUMBER(D34),AVERAGE($E$6:E34),NA())</f>
        <v>#N/A</v>
      </c>
      <c r="G35" s="83">
        <f t="shared" si="3"/>
      </c>
      <c r="H35" s="81">
        <f t="shared" si="4"/>
      </c>
      <c r="I35" s="6"/>
      <c r="J35" s="6"/>
    </row>
    <row r="36" spans="1:10" ht="12.75">
      <c r="A36" s="6"/>
      <c r="B36" s="6">
        <f t="shared" si="0"/>
        <v>8</v>
      </c>
      <c r="C36" s="6">
        <f t="shared" si="1"/>
        <v>3</v>
      </c>
      <c r="D36" s="5"/>
      <c r="E36" s="81" t="e">
        <f t="shared" si="2"/>
        <v>#N/A</v>
      </c>
      <c r="F36" s="81" t="e">
        <f>IF(ISNUMBER(D35),AVERAGE($E$6:E35),NA())</f>
        <v>#N/A</v>
      </c>
      <c r="G36" s="83">
        <f t="shared" si="3"/>
      </c>
      <c r="H36" s="81">
        <f t="shared" si="4"/>
      </c>
      <c r="I36" s="6"/>
      <c r="J36" s="6"/>
    </row>
    <row r="37" spans="2:8" ht="12.75">
      <c r="B37" s="6">
        <f t="shared" si="0"/>
        <v>8</v>
      </c>
      <c r="C37" s="6">
        <f t="shared" si="1"/>
        <v>4</v>
      </c>
      <c r="D37" s="5"/>
      <c r="E37" s="81" t="e">
        <f t="shared" si="2"/>
        <v>#N/A</v>
      </c>
      <c r="F37" s="81" t="e">
        <f>IF(ISNUMBER(D36),AVERAGE($E$6:E36),NA())</f>
        <v>#N/A</v>
      </c>
      <c r="G37" s="83">
        <f t="shared" si="3"/>
      </c>
      <c r="H37" s="81">
        <f t="shared" si="4"/>
      </c>
    </row>
    <row r="38" spans="2:8" ht="12.75">
      <c r="B38" s="6">
        <f aca="true" t="shared" si="5" ref="B38:B69">IF(TypeOfSeasonality="Quarterly",TRUNC((ROW(B38)-2)/4),IF(TypeOfSeasonality="Monthly",TRUNC((ROW(B38)+6)/12),TRUNC((ROW(B38)-1)/5)))</f>
        <v>9</v>
      </c>
      <c r="C38" s="6">
        <f aca="true" t="shared" si="6" ref="C38:C69">IF(TypeOfSeasonality="Quarterly",INDEX($J$9:$J$12,MOD(ROW(B38)+2,4)+1,1),IF(TypeOfSeasonality="Monthly",INDEX($J$9:$J$20,MOD(ROW(B38)-6,12)+1,1),INDEX($J$9:$J$13,MOD(ROW(B38)-1,5)+1,1)))</f>
        <v>1</v>
      </c>
      <c r="D38" s="5"/>
      <c r="E38" s="81" t="e">
        <f aca="true" t="shared" si="7" ref="E38:E69">IF(ISNUMBER(TrueValue),TrueValue/VLOOKUP(C38,$J$9:$K$20,2,FALSE),NA())</f>
        <v>#N/A</v>
      </c>
      <c r="F38" s="81" t="e">
        <f>IF(ISNUMBER(D37),AVERAGE($E$6:E37),NA())</f>
        <v>#N/A</v>
      </c>
      <c r="G38" s="83">
        <f t="shared" si="3"/>
      </c>
      <c r="H38" s="81">
        <f t="shared" si="4"/>
      </c>
    </row>
    <row r="39" spans="2:8" ht="12.75">
      <c r="B39" s="6">
        <f t="shared" si="5"/>
        <v>9</v>
      </c>
      <c r="C39" s="6">
        <f t="shared" si="6"/>
        <v>2</v>
      </c>
      <c r="D39" s="5"/>
      <c r="E39" s="81" t="e">
        <f t="shared" si="7"/>
        <v>#N/A</v>
      </c>
      <c r="F39" s="81" t="e">
        <f>IF(ISNUMBER(D38),AVERAGE($E$6:E38),NA())</f>
        <v>#N/A</v>
      </c>
      <c r="G39" s="83">
        <f aca="true" t="shared" si="8" ref="G39:G75">IF(ISNUMBER(SeasonallyAdjustedForecast),SeasonallyAdjustedForecast*VLOOKUP(C39,$J$9:$K$20,2,FALSE),"")</f>
      </c>
      <c r="H39" s="81">
        <f aca="true" t="shared" si="9" ref="H39:H75">IF(AND(ISNUMBER(TrueValue),ISNUMBER(ActualForecast)),ABS(TrueValue-ActualForecast),"")</f>
      </c>
    </row>
    <row r="40" spans="2:8" ht="12.75">
      <c r="B40" s="6">
        <f t="shared" si="5"/>
        <v>9</v>
      </c>
      <c r="C40" s="6">
        <f t="shared" si="6"/>
        <v>3</v>
      </c>
      <c r="D40" s="5"/>
      <c r="E40" s="81" t="e">
        <f t="shared" si="7"/>
        <v>#N/A</v>
      </c>
      <c r="F40" s="81" t="e">
        <f>IF(ISNUMBER(D39),AVERAGE($E$6:E39),NA())</f>
        <v>#N/A</v>
      </c>
      <c r="G40" s="83">
        <f t="shared" si="8"/>
      </c>
      <c r="H40" s="81">
        <f t="shared" si="9"/>
      </c>
    </row>
    <row r="41" spans="2:8" ht="12.75">
      <c r="B41" s="6">
        <f t="shared" si="5"/>
        <v>9</v>
      </c>
      <c r="C41" s="6">
        <f t="shared" si="6"/>
        <v>4</v>
      </c>
      <c r="D41" s="5"/>
      <c r="E41" s="81" t="e">
        <f t="shared" si="7"/>
        <v>#N/A</v>
      </c>
      <c r="F41" s="81" t="e">
        <f>IF(ISNUMBER(D40),AVERAGE($E$6:E40),NA())</f>
        <v>#N/A</v>
      </c>
      <c r="G41" s="83">
        <f t="shared" si="8"/>
      </c>
      <c r="H41" s="81">
        <f t="shared" si="9"/>
      </c>
    </row>
    <row r="42" spans="2:8" ht="12.75">
      <c r="B42" s="6">
        <f t="shared" si="5"/>
        <v>10</v>
      </c>
      <c r="C42" s="6">
        <f t="shared" si="6"/>
        <v>1</v>
      </c>
      <c r="D42" s="5"/>
      <c r="E42" s="81" t="e">
        <f t="shared" si="7"/>
        <v>#N/A</v>
      </c>
      <c r="F42" s="81" t="e">
        <f>IF(ISNUMBER(D41),AVERAGE($E$6:E41),NA())</f>
        <v>#N/A</v>
      </c>
      <c r="G42" s="83">
        <f t="shared" si="8"/>
      </c>
      <c r="H42" s="81">
        <f t="shared" si="9"/>
      </c>
    </row>
    <row r="43" spans="2:8" ht="12.75">
      <c r="B43" s="6">
        <f t="shared" si="5"/>
        <v>10</v>
      </c>
      <c r="C43" s="6">
        <f t="shared" si="6"/>
        <v>2</v>
      </c>
      <c r="D43" s="5"/>
      <c r="E43" s="81" t="e">
        <f t="shared" si="7"/>
        <v>#N/A</v>
      </c>
      <c r="F43" s="81" t="e">
        <f>IF(ISNUMBER(D42),AVERAGE($E$6:E42),NA())</f>
        <v>#N/A</v>
      </c>
      <c r="G43" s="83">
        <f t="shared" si="8"/>
      </c>
      <c r="H43" s="81">
        <f t="shared" si="9"/>
      </c>
    </row>
    <row r="44" spans="2:8" ht="12.75">
      <c r="B44" s="6">
        <f t="shared" si="5"/>
        <v>10</v>
      </c>
      <c r="C44" s="6">
        <f t="shared" si="6"/>
        <v>3</v>
      </c>
      <c r="D44" s="5"/>
      <c r="E44" s="81" t="e">
        <f t="shared" si="7"/>
        <v>#N/A</v>
      </c>
      <c r="F44" s="81" t="e">
        <f>IF(ISNUMBER(D43),AVERAGE($E$6:E43),NA())</f>
        <v>#N/A</v>
      </c>
      <c r="G44" s="83">
        <f t="shared" si="8"/>
      </c>
      <c r="H44" s="81">
        <f t="shared" si="9"/>
      </c>
    </row>
    <row r="45" spans="2:8" ht="12.75">
      <c r="B45" s="6">
        <f t="shared" si="5"/>
        <v>10</v>
      </c>
      <c r="C45" s="6">
        <f t="shared" si="6"/>
        <v>4</v>
      </c>
      <c r="D45" s="5"/>
      <c r="E45" s="81" t="e">
        <f t="shared" si="7"/>
        <v>#N/A</v>
      </c>
      <c r="F45" s="81" t="e">
        <f>IF(ISNUMBER(D44),AVERAGE($E$6:E44),NA())</f>
        <v>#N/A</v>
      </c>
      <c r="G45" s="83">
        <f t="shared" si="8"/>
      </c>
      <c r="H45" s="81">
        <f t="shared" si="9"/>
      </c>
    </row>
    <row r="46" spans="2:8" ht="12.75">
      <c r="B46" s="6">
        <f t="shared" si="5"/>
        <v>11</v>
      </c>
      <c r="C46" s="6">
        <f t="shared" si="6"/>
        <v>1</v>
      </c>
      <c r="D46" s="5"/>
      <c r="E46" s="81" t="e">
        <f t="shared" si="7"/>
        <v>#N/A</v>
      </c>
      <c r="F46" s="81" t="e">
        <f>IF(ISNUMBER(D45),AVERAGE($E$6:E45),NA())</f>
        <v>#N/A</v>
      </c>
      <c r="G46" s="83">
        <f t="shared" si="8"/>
      </c>
      <c r="H46" s="81">
        <f t="shared" si="9"/>
      </c>
    </row>
    <row r="47" spans="2:8" ht="12.75">
      <c r="B47" s="6">
        <f t="shared" si="5"/>
        <v>11</v>
      </c>
      <c r="C47" s="6">
        <f t="shared" si="6"/>
        <v>2</v>
      </c>
      <c r="D47" s="5"/>
      <c r="E47" s="81" t="e">
        <f t="shared" si="7"/>
        <v>#N/A</v>
      </c>
      <c r="F47" s="81" t="e">
        <f>IF(ISNUMBER(D46),AVERAGE($E$6:E46),NA())</f>
        <v>#N/A</v>
      </c>
      <c r="G47" s="83">
        <f t="shared" si="8"/>
      </c>
      <c r="H47" s="81">
        <f t="shared" si="9"/>
      </c>
    </row>
    <row r="48" spans="2:8" ht="12.75">
      <c r="B48" s="6">
        <f t="shared" si="5"/>
        <v>11</v>
      </c>
      <c r="C48" s="6">
        <f t="shared" si="6"/>
        <v>3</v>
      </c>
      <c r="D48" s="5"/>
      <c r="E48" s="81" t="e">
        <f t="shared" si="7"/>
        <v>#N/A</v>
      </c>
      <c r="F48" s="81" t="e">
        <f>IF(ISNUMBER(D47),AVERAGE($E$6:E47),NA())</f>
        <v>#N/A</v>
      </c>
      <c r="G48" s="83">
        <f t="shared" si="8"/>
      </c>
      <c r="H48" s="81">
        <f t="shared" si="9"/>
      </c>
    </row>
    <row r="49" spans="2:8" ht="12.75">
      <c r="B49" s="6">
        <f t="shared" si="5"/>
        <v>11</v>
      </c>
      <c r="C49" s="6">
        <f t="shared" si="6"/>
        <v>4</v>
      </c>
      <c r="D49" s="5"/>
      <c r="E49" s="81" t="e">
        <f t="shared" si="7"/>
        <v>#N/A</v>
      </c>
      <c r="F49" s="81" t="e">
        <f>IF(ISNUMBER(D48),AVERAGE($E$6:E48),NA())</f>
        <v>#N/A</v>
      </c>
      <c r="G49" s="83">
        <f t="shared" si="8"/>
      </c>
      <c r="H49" s="81">
        <f t="shared" si="9"/>
      </c>
    </row>
    <row r="50" spans="2:8" ht="12.75">
      <c r="B50" s="6">
        <f t="shared" si="5"/>
        <v>12</v>
      </c>
      <c r="C50" s="6">
        <f t="shared" si="6"/>
        <v>1</v>
      </c>
      <c r="D50" s="5"/>
      <c r="E50" s="81" t="e">
        <f t="shared" si="7"/>
        <v>#N/A</v>
      </c>
      <c r="F50" s="81" t="e">
        <f>IF(ISNUMBER(D49),AVERAGE($E$6:E49),NA())</f>
        <v>#N/A</v>
      </c>
      <c r="G50" s="83">
        <f t="shared" si="8"/>
      </c>
      <c r="H50" s="81">
        <f t="shared" si="9"/>
      </c>
    </row>
    <row r="51" spans="2:8" ht="12.75">
      <c r="B51" s="6">
        <f t="shared" si="5"/>
        <v>12</v>
      </c>
      <c r="C51" s="6">
        <f t="shared" si="6"/>
        <v>2</v>
      </c>
      <c r="D51" s="5"/>
      <c r="E51" s="81" t="e">
        <f t="shared" si="7"/>
        <v>#N/A</v>
      </c>
      <c r="F51" s="81" t="e">
        <f>IF(ISNUMBER(D50),AVERAGE($E$6:E50),NA())</f>
        <v>#N/A</v>
      </c>
      <c r="G51" s="83">
        <f t="shared" si="8"/>
      </c>
      <c r="H51" s="81">
        <f t="shared" si="9"/>
      </c>
    </row>
    <row r="52" spans="2:8" ht="12.75">
      <c r="B52" s="6">
        <f t="shared" si="5"/>
        <v>12</v>
      </c>
      <c r="C52" s="6">
        <f t="shared" si="6"/>
        <v>3</v>
      </c>
      <c r="D52" s="5"/>
      <c r="E52" s="81" t="e">
        <f t="shared" si="7"/>
        <v>#N/A</v>
      </c>
      <c r="F52" s="81" t="e">
        <f>IF(ISNUMBER(D51),AVERAGE($E$6:E51),NA())</f>
        <v>#N/A</v>
      </c>
      <c r="G52" s="83">
        <f t="shared" si="8"/>
      </c>
      <c r="H52" s="81">
        <f t="shared" si="9"/>
      </c>
    </row>
    <row r="53" spans="2:8" ht="12.75">
      <c r="B53" s="6">
        <f t="shared" si="5"/>
        <v>12</v>
      </c>
      <c r="C53" s="6">
        <f t="shared" si="6"/>
        <v>4</v>
      </c>
      <c r="D53" s="5"/>
      <c r="E53" s="81" t="e">
        <f t="shared" si="7"/>
        <v>#N/A</v>
      </c>
      <c r="F53" s="81" t="e">
        <f>IF(ISNUMBER(D52),AVERAGE($E$6:E52),NA())</f>
        <v>#N/A</v>
      </c>
      <c r="G53" s="83">
        <f t="shared" si="8"/>
      </c>
      <c r="H53" s="81">
        <f t="shared" si="9"/>
      </c>
    </row>
    <row r="54" spans="2:8" ht="12.75">
      <c r="B54" s="6">
        <f t="shared" si="5"/>
        <v>13</v>
      </c>
      <c r="C54" s="6">
        <f t="shared" si="6"/>
        <v>1</v>
      </c>
      <c r="D54" s="5"/>
      <c r="E54" s="81" t="e">
        <f t="shared" si="7"/>
        <v>#N/A</v>
      </c>
      <c r="F54" s="81" t="e">
        <f>IF(ISNUMBER(D53),AVERAGE($E$6:E53),NA())</f>
        <v>#N/A</v>
      </c>
      <c r="G54" s="83">
        <f t="shared" si="8"/>
      </c>
      <c r="H54" s="81">
        <f t="shared" si="9"/>
      </c>
    </row>
    <row r="55" spans="2:8" ht="12.75">
      <c r="B55" s="6">
        <f t="shared" si="5"/>
        <v>13</v>
      </c>
      <c r="C55" s="6">
        <f t="shared" si="6"/>
        <v>2</v>
      </c>
      <c r="D55" s="5"/>
      <c r="E55" s="81" t="e">
        <f t="shared" si="7"/>
        <v>#N/A</v>
      </c>
      <c r="F55" s="81" t="e">
        <f>IF(ISNUMBER(D54),AVERAGE($E$6:E54),NA())</f>
        <v>#N/A</v>
      </c>
      <c r="G55" s="83">
        <f t="shared" si="8"/>
      </c>
      <c r="H55" s="81">
        <f t="shared" si="9"/>
      </c>
    </row>
    <row r="56" spans="2:8" ht="12.75">
      <c r="B56" s="6">
        <f t="shared" si="5"/>
        <v>13</v>
      </c>
      <c r="C56" s="6">
        <f t="shared" si="6"/>
        <v>3</v>
      </c>
      <c r="D56" s="5"/>
      <c r="E56" s="81" t="e">
        <f t="shared" si="7"/>
        <v>#N/A</v>
      </c>
      <c r="F56" s="81" t="e">
        <f>IF(ISNUMBER(D55),AVERAGE($E$6:E55),NA())</f>
        <v>#N/A</v>
      </c>
      <c r="G56" s="83">
        <f t="shared" si="8"/>
      </c>
      <c r="H56" s="81">
        <f t="shared" si="9"/>
      </c>
    </row>
    <row r="57" spans="2:8" ht="12.75">
      <c r="B57" s="6">
        <f t="shared" si="5"/>
        <v>13</v>
      </c>
      <c r="C57" s="6">
        <f t="shared" si="6"/>
        <v>4</v>
      </c>
      <c r="D57" s="5"/>
      <c r="E57" s="81" t="e">
        <f t="shared" si="7"/>
        <v>#N/A</v>
      </c>
      <c r="F57" s="81" t="e">
        <f>IF(ISNUMBER(D56),AVERAGE($E$6:E56),NA())</f>
        <v>#N/A</v>
      </c>
      <c r="G57" s="83">
        <f t="shared" si="8"/>
      </c>
      <c r="H57" s="81">
        <f t="shared" si="9"/>
      </c>
    </row>
    <row r="58" spans="2:8" ht="12.75">
      <c r="B58" s="6">
        <f t="shared" si="5"/>
        <v>14</v>
      </c>
      <c r="C58" s="6">
        <f t="shared" si="6"/>
        <v>1</v>
      </c>
      <c r="D58" s="5"/>
      <c r="E58" s="81" t="e">
        <f t="shared" si="7"/>
        <v>#N/A</v>
      </c>
      <c r="F58" s="81" t="e">
        <f>IF(ISNUMBER(D57),AVERAGE($E$6:E57),NA())</f>
        <v>#N/A</v>
      </c>
      <c r="G58" s="83">
        <f t="shared" si="8"/>
      </c>
      <c r="H58" s="81">
        <f t="shared" si="9"/>
      </c>
    </row>
    <row r="59" spans="2:8" ht="12.75">
      <c r="B59" s="6">
        <f t="shared" si="5"/>
        <v>14</v>
      </c>
      <c r="C59" s="6">
        <f t="shared" si="6"/>
        <v>2</v>
      </c>
      <c r="D59" s="5"/>
      <c r="E59" s="81" t="e">
        <f t="shared" si="7"/>
        <v>#N/A</v>
      </c>
      <c r="F59" s="81" t="e">
        <f>IF(ISNUMBER(D58),AVERAGE($E$6:E58),NA())</f>
        <v>#N/A</v>
      </c>
      <c r="G59" s="83">
        <f t="shared" si="8"/>
      </c>
      <c r="H59" s="81">
        <f t="shared" si="9"/>
      </c>
    </row>
    <row r="60" spans="2:8" ht="12.75">
      <c r="B60" s="6">
        <f t="shared" si="5"/>
        <v>14</v>
      </c>
      <c r="C60" s="6">
        <f t="shared" si="6"/>
        <v>3</v>
      </c>
      <c r="D60" s="5"/>
      <c r="E60" s="81" t="e">
        <f t="shared" si="7"/>
        <v>#N/A</v>
      </c>
      <c r="F60" s="81" t="e">
        <f>IF(ISNUMBER(D59),AVERAGE($E$6:E59),NA())</f>
        <v>#N/A</v>
      </c>
      <c r="G60" s="83">
        <f t="shared" si="8"/>
      </c>
      <c r="H60" s="81">
        <f t="shared" si="9"/>
      </c>
    </row>
    <row r="61" spans="2:8" ht="12.75">
      <c r="B61" s="6">
        <f t="shared" si="5"/>
        <v>14</v>
      </c>
      <c r="C61" s="6">
        <f t="shared" si="6"/>
        <v>4</v>
      </c>
      <c r="D61" s="5"/>
      <c r="E61" s="81" t="e">
        <f t="shared" si="7"/>
        <v>#N/A</v>
      </c>
      <c r="F61" s="81" t="e">
        <f>IF(ISNUMBER(D60),AVERAGE($E$6:E60),NA())</f>
        <v>#N/A</v>
      </c>
      <c r="G61" s="83">
        <f t="shared" si="8"/>
      </c>
      <c r="H61" s="81">
        <f t="shared" si="9"/>
      </c>
    </row>
    <row r="62" spans="2:8" ht="12.75">
      <c r="B62" s="6">
        <f t="shared" si="5"/>
        <v>15</v>
      </c>
      <c r="C62" s="6">
        <f t="shared" si="6"/>
        <v>1</v>
      </c>
      <c r="D62" s="5"/>
      <c r="E62" s="81" t="e">
        <f t="shared" si="7"/>
        <v>#N/A</v>
      </c>
      <c r="F62" s="81" t="e">
        <f>IF(ISNUMBER(D61),AVERAGE($E$6:E61),NA())</f>
        <v>#N/A</v>
      </c>
      <c r="G62" s="83">
        <f t="shared" si="8"/>
      </c>
      <c r="H62" s="81">
        <f t="shared" si="9"/>
      </c>
    </row>
    <row r="63" spans="2:8" ht="12.75">
      <c r="B63" s="6">
        <f t="shared" si="5"/>
        <v>15</v>
      </c>
      <c r="C63" s="6">
        <f t="shared" si="6"/>
        <v>2</v>
      </c>
      <c r="D63" s="5"/>
      <c r="E63" s="81" t="e">
        <f t="shared" si="7"/>
        <v>#N/A</v>
      </c>
      <c r="F63" s="81" t="e">
        <f>IF(ISNUMBER(D62),AVERAGE($E$6:E62),NA())</f>
        <v>#N/A</v>
      </c>
      <c r="G63" s="83">
        <f t="shared" si="8"/>
      </c>
      <c r="H63" s="81">
        <f t="shared" si="9"/>
      </c>
    </row>
    <row r="64" spans="2:8" ht="12.75">
      <c r="B64" s="6">
        <f t="shared" si="5"/>
        <v>15</v>
      </c>
      <c r="C64" s="6">
        <f t="shared" si="6"/>
        <v>3</v>
      </c>
      <c r="D64" s="5"/>
      <c r="E64" s="81" t="e">
        <f t="shared" si="7"/>
        <v>#N/A</v>
      </c>
      <c r="F64" s="81" t="e">
        <f>IF(ISNUMBER(D63),AVERAGE($E$6:E63),NA())</f>
        <v>#N/A</v>
      </c>
      <c r="G64" s="83">
        <f t="shared" si="8"/>
      </c>
      <c r="H64" s="81">
        <f t="shared" si="9"/>
      </c>
    </row>
    <row r="65" spans="2:8" ht="12.75">
      <c r="B65" s="6">
        <f t="shared" si="5"/>
        <v>15</v>
      </c>
      <c r="C65" s="6">
        <f t="shared" si="6"/>
        <v>4</v>
      </c>
      <c r="D65" s="5"/>
      <c r="E65" s="81" t="e">
        <f t="shared" si="7"/>
        <v>#N/A</v>
      </c>
      <c r="F65" s="81" t="e">
        <f>IF(ISNUMBER(D64),AVERAGE($E$6:E64),NA())</f>
        <v>#N/A</v>
      </c>
      <c r="G65" s="83">
        <f t="shared" si="8"/>
      </c>
      <c r="H65" s="81">
        <f t="shared" si="9"/>
      </c>
    </row>
    <row r="66" spans="2:8" ht="12.75">
      <c r="B66" s="6">
        <f t="shared" si="5"/>
        <v>16</v>
      </c>
      <c r="C66" s="6">
        <f t="shared" si="6"/>
        <v>1</v>
      </c>
      <c r="D66" s="5"/>
      <c r="E66" s="81" t="e">
        <f t="shared" si="7"/>
        <v>#N/A</v>
      </c>
      <c r="F66" s="81" t="e">
        <f>IF(ISNUMBER(D65),AVERAGE($E$6:E65),NA())</f>
        <v>#N/A</v>
      </c>
      <c r="G66" s="83">
        <f t="shared" si="8"/>
      </c>
      <c r="H66" s="81">
        <f t="shared" si="9"/>
      </c>
    </row>
    <row r="67" spans="2:8" ht="12.75">
      <c r="B67" s="6">
        <f t="shared" si="5"/>
        <v>16</v>
      </c>
      <c r="C67" s="6">
        <f t="shared" si="6"/>
        <v>2</v>
      </c>
      <c r="D67" s="5"/>
      <c r="E67" s="81" t="e">
        <f t="shared" si="7"/>
        <v>#N/A</v>
      </c>
      <c r="F67" s="81" t="e">
        <f>IF(ISNUMBER(D66),AVERAGE($E$6:E66),NA())</f>
        <v>#N/A</v>
      </c>
      <c r="G67" s="83">
        <f t="shared" si="8"/>
      </c>
      <c r="H67" s="81">
        <f t="shared" si="9"/>
      </c>
    </row>
    <row r="68" spans="2:8" ht="12.75">
      <c r="B68" s="6">
        <f t="shared" si="5"/>
        <v>16</v>
      </c>
      <c r="C68" s="6">
        <f t="shared" si="6"/>
        <v>3</v>
      </c>
      <c r="D68" s="5"/>
      <c r="E68" s="81" t="e">
        <f t="shared" si="7"/>
        <v>#N/A</v>
      </c>
      <c r="F68" s="81" t="e">
        <f>IF(ISNUMBER(D67),AVERAGE($E$6:E67),NA())</f>
        <v>#N/A</v>
      </c>
      <c r="G68" s="83">
        <f t="shared" si="8"/>
      </c>
      <c r="H68" s="81">
        <f t="shared" si="9"/>
      </c>
    </row>
    <row r="69" spans="2:8" ht="12.75">
      <c r="B69" s="6">
        <f t="shared" si="5"/>
        <v>16</v>
      </c>
      <c r="C69" s="6">
        <f t="shared" si="6"/>
        <v>4</v>
      </c>
      <c r="D69" s="5"/>
      <c r="E69" s="81" t="e">
        <f t="shared" si="7"/>
        <v>#N/A</v>
      </c>
      <c r="F69" s="81" t="e">
        <f>IF(ISNUMBER(D68),AVERAGE($E$6:E68),NA())</f>
        <v>#N/A</v>
      </c>
      <c r="G69" s="83">
        <f t="shared" si="8"/>
      </c>
      <c r="H69" s="81">
        <f t="shared" si="9"/>
      </c>
    </row>
    <row r="70" spans="2:8" ht="12.75">
      <c r="B70" s="6">
        <f aca="true" t="shared" si="10" ref="B70:B75">IF(TypeOfSeasonality="Quarterly",TRUNC((ROW(B70)-2)/4),IF(TypeOfSeasonality="Monthly",TRUNC((ROW(B70)+6)/12),TRUNC((ROW(B70)-1)/5)))</f>
        <v>17</v>
      </c>
      <c r="C70" s="6">
        <f aca="true" t="shared" si="11" ref="C70:C75">IF(TypeOfSeasonality="Quarterly",INDEX($J$9:$J$12,MOD(ROW(B70)+2,4)+1,1),IF(TypeOfSeasonality="Monthly",INDEX($J$9:$J$20,MOD(ROW(B70)-6,12)+1,1),INDEX($J$9:$J$13,MOD(ROW(B70)-1,5)+1,1)))</f>
        <v>1</v>
      </c>
      <c r="D70" s="5"/>
      <c r="E70" s="81" t="e">
        <f aca="true" t="shared" si="12" ref="E70:E75">IF(ISNUMBER(TrueValue),TrueValue/VLOOKUP(C70,$J$9:$K$20,2,FALSE),NA())</f>
        <v>#N/A</v>
      </c>
      <c r="F70" s="81" t="e">
        <f>IF(ISNUMBER(D69),AVERAGE($E$6:E69),NA())</f>
        <v>#N/A</v>
      </c>
      <c r="G70" s="83">
        <f t="shared" si="8"/>
      </c>
      <c r="H70" s="81">
        <f t="shared" si="9"/>
      </c>
    </row>
    <row r="71" spans="2:8" ht="12.75">
      <c r="B71" s="6">
        <f t="shared" si="10"/>
        <v>17</v>
      </c>
      <c r="C71" s="6">
        <f t="shared" si="11"/>
        <v>2</v>
      </c>
      <c r="D71" s="5"/>
      <c r="E71" s="81" t="e">
        <f t="shared" si="12"/>
        <v>#N/A</v>
      </c>
      <c r="F71" s="81" t="e">
        <f>IF(ISNUMBER(D70),AVERAGE($E$6:E70),NA())</f>
        <v>#N/A</v>
      </c>
      <c r="G71" s="83">
        <f t="shared" si="8"/>
      </c>
      <c r="H71" s="81">
        <f t="shared" si="9"/>
      </c>
    </row>
    <row r="72" spans="2:8" ht="12.75">
      <c r="B72" s="6">
        <f t="shared" si="10"/>
        <v>17</v>
      </c>
      <c r="C72" s="6">
        <f t="shared" si="11"/>
        <v>3</v>
      </c>
      <c r="D72" s="5"/>
      <c r="E72" s="81" t="e">
        <f t="shared" si="12"/>
        <v>#N/A</v>
      </c>
      <c r="F72" s="81" t="e">
        <f>IF(ISNUMBER(D71),AVERAGE($E$6:E71),NA())</f>
        <v>#N/A</v>
      </c>
      <c r="G72" s="83">
        <f t="shared" si="8"/>
      </c>
      <c r="H72" s="81">
        <f t="shared" si="9"/>
      </c>
    </row>
    <row r="73" spans="2:8" ht="12.75">
      <c r="B73" s="6">
        <f t="shared" si="10"/>
        <v>17</v>
      </c>
      <c r="C73" s="6">
        <f t="shared" si="11"/>
        <v>4</v>
      </c>
      <c r="D73" s="5"/>
      <c r="E73" s="81" t="e">
        <f t="shared" si="12"/>
        <v>#N/A</v>
      </c>
      <c r="F73" s="81" t="e">
        <f>IF(ISNUMBER(D72),AVERAGE($E$6:E72),NA())</f>
        <v>#N/A</v>
      </c>
      <c r="G73" s="83">
        <f t="shared" si="8"/>
      </c>
      <c r="H73" s="81">
        <f t="shared" si="9"/>
      </c>
    </row>
    <row r="74" spans="2:8" ht="12.75">
      <c r="B74" s="6">
        <f t="shared" si="10"/>
        <v>18</v>
      </c>
      <c r="C74" s="6">
        <f t="shared" si="11"/>
        <v>1</v>
      </c>
      <c r="D74" s="5"/>
      <c r="E74" s="81" t="e">
        <f t="shared" si="12"/>
        <v>#N/A</v>
      </c>
      <c r="F74" s="81" t="e">
        <f>IF(ISNUMBER(D73),AVERAGE($E$6:E73),NA())</f>
        <v>#N/A</v>
      </c>
      <c r="G74" s="83">
        <f t="shared" si="8"/>
      </c>
      <c r="H74" s="81">
        <f t="shared" si="9"/>
      </c>
    </row>
    <row r="75" spans="2:8" ht="13.5" thickBot="1">
      <c r="B75" s="6">
        <f t="shared" si="10"/>
        <v>18</v>
      </c>
      <c r="C75" s="6">
        <f t="shared" si="11"/>
        <v>2</v>
      </c>
      <c r="D75" s="5"/>
      <c r="E75" s="81" t="e">
        <f t="shared" si="12"/>
        <v>#N/A</v>
      </c>
      <c r="F75" s="81" t="e">
        <f>IF(ISNUMBER(D74),AVERAGE($E$6:E74),NA())</f>
        <v>#N/A</v>
      </c>
      <c r="G75" s="89">
        <f t="shared" si="8"/>
      </c>
      <c r="H75" s="81">
        <f t="shared" si="9"/>
      </c>
    </row>
    <row r="76" spans="2:8" ht="12.75">
      <c r="B76" s="6"/>
      <c r="C76" s="6"/>
      <c r="D76" s="6"/>
      <c r="E76" s="6"/>
      <c r="F76" s="6"/>
      <c r="G76" s="6"/>
      <c r="H76" s="6"/>
    </row>
  </sheetData>
  <conditionalFormatting sqref="F7:F75">
    <cfRule type="expression" priority="1" dxfId="3" stopIfTrue="1">
      <formula>NOT(ISNUMBER(D6))</formula>
    </cfRule>
  </conditionalFormatting>
  <conditionalFormatting sqref="E6:E75">
    <cfRule type="expression" priority="2" dxfId="3" stopIfTrue="1">
      <formula>NOT(ISNUMBER(D6))</formula>
    </cfRule>
  </conditionalFormatting>
  <conditionalFormatting sqref="K13">
    <cfRule type="expression" priority="3" dxfId="4" stopIfTrue="1">
      <formula>(TypeOfSeasonality="Quarterly")</formula>
    </cfRule>
  </conditionalFormatting>
  <conditionalFormatting sqref="K14:K20">
    <cfRule type="expression" priority="4" dxfId="4" stopIfTrue="1">
      <formula>(TypeOfSeasonality&lt;&gt;"Monthly")</formula>
    </cfRule>
  </conditionalFormatting>
  <dataValidations count="1">
    <dataValidation type="list" allowBlank="1" showInputMessage="1" showErrorMessage="1" sqref="K6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9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9.00390625" style="3" bestFit="1" customWidth="1"/>
    <col min="15" max="16384" width="10.875" style="3" customWidth="1"/>
  </cols>
  <sheetData>
    <row r="1" ht="18">
      <c r="A1" s="1" t="s">
        <v>8</v>
      </c>
    </row>
    <row r="2" ht="13.5" thickBot="1"/>
    <row r="3" spans="5:14" ht="13.5" thickBot="1">
      <c r="E3" s="4" t="s">
        <v>111</v>
      </c>
      <c r="F3" s="4" t="s">
        <v>111</v>
      </c>
      <c r="M3" s="79" t="s">
        <v>5</v>
      </c>
      <c r="N3" s="80" t="s">
        <v>6</v>
      </c>
    </row>
    <row r="4" spans="2:14" ht="12.75">
      <c r="B4" s="4"/>
      <c r="C4" s="4"/>
      <c r="D4" s="4" t="s">
        <v>100</v>
      </c>
      <c r="E4" s="4" t="s">
        <v>112</v>
      </c>
      <c r="F4" s="4" t="s">
        <v>112</v>
      </c>
      <c r="G4" s="4" t="s">
        <v>7</v>
      </c>
      <c r="H4" s="4" t="s">
        <v>35</v>
      </c>
      <c r="J4" s="2" t="s">
        <v>57</v>
      </c>
      <c r="M4" s="67" t="s">
        <v>113</v>
      </c>
      <c r="N4" s="68" t="s">
        <v>114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4</v>
      </c>
      <c r="E5" s="4" t="s">
        <v>4</v>
      </c>
      <c r="F5" s="4" t="s">
        <v>37</v>
      </c>
      <c r="G5" s="4" t="s">
        <v>37</v>
      </c>
      <c r="H5" s="4" t="s">
        <v>38</v>
      </c>
      <c r="J5" s="2" t="s">
        <v>58</v>
      </c>
      <c r="M5" s="67" t="s">
        <v>42</v>
      </c>
      <c r="N5" s="68" t="s">
        <v>115</v>
      </c>
    </row>
    <row r="6" spans="2:14" ht="12.75">
      <c r="B6" s="6">
        <f aca="true" t="shared" si="0" ref="B6:B37">IF(TypeOfSeasonality="Quarterly",TRUNC((ROW(B6)-2)/4),IF(TypeOfSeasonality="Monthly",TRUNC((ROW(B6)+6)/12),TRUNC((ROW(B6)-1)/5)))</f>
        <v>1</v>
      </c>
      <c r="C6" s="6">
        <f aca="true" t="shared" si="1" ref="C6:C37">IF(TypeOfSeasonality="Quarterly",INDEX($J$12:$J$15,MOD(ROW(B6)+2,4)+1,1),IF(TypeOfSeasonality="Monthly",INDEX($J$12:$J$23,MOD(ROW(B6)-6,12)+1,1),INDEX($J$12:$J$16,MOD(ROW(B6)-1,5)+1,1)))</f>
        <v>1</v>
      </c>
      <c r="D6" s="35">
        <v>242</v>
      </c>
      <c r="E6" s="81">
        <f aca="true" t="shared" si="2" ref="E6:E37">IF(ISNUMBER(TrueValue),TrueValue/VLOOKUP(C6,$J$12:$K$23,2,FALSE),NA())</f>
        <v>275.626423690205</v>
      </c>
      <c r="F6" s="81"/>
      <c r="G6" s="82"/>
      <c r="H6" s="81"/>
      <c r="J6" s="87" t="s">
        <v>9</v>
      </c>
      <c r="K6" s="92">
        <v>4</v>
      </c>
      <c r="M6" s="67" t="s">
        <v>44</v>
      </c>
      <c r="N6" s="68" t="s">
        <v>117</v>
      </c>
    </row>
    <row r="7" spans="2:14" ht="12.75">
      <c r="B7" s="6">
        <f t="shared" si="0"/>
        <v>1</v>
      </c>
      <c r="C7" s="6">
        <f t="shared" si="1"/>
        <v>2</v>
      </c>
      <c r="D7" s="35">
        <v>282</v>
      </c>
      <c r="E7" s="81">
        <f t="shared" si="2"/>
        <v>286.35255889520715</v>
      </c>
      <c r="F7" s="81" t="e">
        <f aca="true" ca="1" t="shared" si="3" ref="F7:F38">IF(AND(ISNUMBER(D6),ROW(F7)-6&gt;=NumberOfPeriods),AVERAGE(OFFSET(F7,-NumberOfPeriods,-1,NumberOfPeriods,1)),NA())</f>
        <v>#N/A</v>
      </c>
      <c r="G7" s="83">
        <f aca="true" t="shared" si="4" ref="G7:G38">IF(ISNUMBER(SeasonallyAdjustedForecast),SeasonallyAdjustedForecast*VLOOKUP(C7,$J$12:$K$23,2,FALSE),"")</f>
      </c>
      <c r="H7" s="81">
        <f aca="true" t="shared" si="5" ref="H7:H38">IF(AND(ISNUMBER(TrueValue),ISNUMBER(ActualForecast)),ABS(TrueValue-ActualForecast),"")</f>
      </c>
      <c r="M7" s="67" t="s">
        <v>47</v>
      </c>
      <c r="N7" s="68" t="s">
        <v>10</v>
      </c>
    </row>
    <row r="8" spans="2:14" ht="12.75">
      <c r="B8" s="6">
        <f t="shared" si="0"/>
        <v>1</v>
      </c>
      <c r="C8" s="6">
        <f t="shared" si="1"/>
        <v>3</v>
      </c>
      <c r="D8" s="35">
        <v>254</v>
      </c>
      <c r="E8" s="81">
        <f t="shared" si="2"/>
        <v>281.19118786671095</v>
      </c>
      <c r="F8" s="81" t="e">
        <f ca="1" t="shared" si="3"/>
        <v>#N/A</v>
      </c>
      <c r="G8" s="83">
        <f t="shared" si="4"/>
      </c>
      <c r="H8" s="81">
        <f t="shared" si="5"/>
      </c>
      <c r="K8" s="4" t="s">
        <v>101</v>
      </c>
      <c r="M8" s="67" t="s">
        <v>64</v>
      </c>
      <c r="N8" s="68" t="s">
        <v>2</v>
      </c>
    </row>
    <row r="9" spans="2:14" ht="12.75">
      <c r="B9" s="6">
        <f t="shared" si="0"/>
        <v>1</v>
      </c>
      <c r="C9" s="6">
        <f t="shared" si="1"/>
        <v>4</v>
      </c>
      <c r="D9" s="35">
        <v>345</v>
      </c>
      <c r="E9" s="81">
        <f t="shared" si="2"/>
        <v>279.6012642839776</v>
      </c>
      <c r="F9" s="81" t="e">
        <f ca="1" t="shared" si="3"/>
        <v>#N/A</v>
      </c>
      <c r="G9" s="83">
        <f t="shared" si="4"/>
      </c>
      <c r="H9" s="81">
        <f t="shared" si="5"/>
      </c>
      <c r="K9" s="5" t="s">
        <v>104</v>
      </c>
      <c r="M9" s="67" t="s">
        <v>102</v>
      </c>
      <c r="N9" s="68" t="s">
        <v>11</v>
      </c>
    </row>
    <row r="10" spans="2:14" ht="12.75">
      <c r="B10" s="6">
        <f t="shared" si="0"/>
        <v>2</v>
      </c>
      <c r="C10" s="6">
        <f t="shared" si="1"/>
        <v>1</v>
      </c>
      <c r="D10" s="35">
        <v>253</v>
      </c>
      <c r="E10" s="81">
        <f t="shared" si="2"/>
        <v>288.15489749430526</v>
      </c>
      <c r="F10" s="81">
        <f ca="1" t="shared" si="3"/>
        <v>280.69285868402517</v>
      </c>
      <c r="G10" s="83">
        <f t="shared" si="4"/>
        <v>246.4483299245741</v>
      </c>
      <c r="H10" s="81">
        <f t="shared" si="5"/>
        <v>6.551670075425903</v>
      </c>
      <c r="M10" s="67" t="s">
        <v>119</v>
      </c>
      <c r="N10" s="68" t="s">
        <v>120</v>
      </c>
    </row>
    <row r="11" spans="2:14" ht="12.75">
      <c r="B11" s="6">
        <f t="shared" si="0"/>
        <v>2</v>
      </c>
      <c r="C11" s="6">
        <f t="shared" si="1"/>
        <v>2</v>
      </c>
      <c r="D11" s="35">
        <v>290</v>
      </c>
      <c r="E11" s="81">
        <f t="shared" si="2"/>
        <v>294.47603574329816</v>
      </c>
      <c r="F11" s="81">
        <f ca="1" t="shared" si="3"/>
        <v>283.82497713505023</v>
      </c>
      <c r="G11" s="83">
        <f t="shared" si="4"/>
        <v>279.5108374825975</v>
      </c>
      <c r="H11" s="81">
        <f t="shared" si="5"/>
        <v>10.48916251740252</v>
      </c>
      <c r="J11" s="4" t="str">
        <f>IF(TypeOfSeasonality="Quarterly","Quarter",IF(TypeOfSeasonality="Monthly","Month","Day"))</f>
        <v>Quarter</v>
      </c>
      <c r="K11" s="4" t="s">
        <v>109</v>
      </c>
      <c r="M11" s="67" t="s">
        <v>121</v>
      </c>
      <c r="N11" s="68" t="s">
        <v>0</v>
      </c>
    </row>
    <row r="12" spans="2:14" ht="12.75">
      <c r="B12" s="6">
        <f t="shared" si="0"/>
        <v>2</v>
      </c>
      <c r="C12" s="6">
        <f t="shared" si="1"/>
        <v>3</v>
      </c>
      <c r="D12" s="35">
        <v>262</v>
      </c>
      <c r="E12" s="81">
        <f t="shared" si="2"/>
        <v>290.0476032325916</v>
      </c>
      <c r="F12" s="81">
        <f ca="1" t="shared" si="3"/>
        <v>285.855846347073</v>
      </c>
      <c r="G12" s="83">
        <f t="shared" si="4"/>
        <v>258.213586005311</v>
      </c>
      <c r="H12" s="81">
        <f t="shared" si="5"/>
        <v>3.786413994688985</v>
      </c>
      <c r="J12" s="6">
        <f>IF(TypeOfSeasonality="Quarterly",1,IF(TypeOfSeasonality="Monthly","Jan","Mon"))</f>
        <v>1</v>
      </c>
      <c r="K12" s="93">
        <v>0.878</v>
      </c>
      <c r="M12" s="67" t="s">
        <v>50</v>
      </c>
      <c r="N12" s="68" t="s">
        <v>1</v>
      </c>
    </row>
    <row r="13" spans="2:14" ht="13.5" thickBot="1">
      <c r="B13" s="6">
        <f t="shared" si="0"/>
        <v>2</v>
      </c>
      <c r="C13" s="6">
        <f t="shared" si="1"/>
        <v>4</v>
      </c>
      <c r="D13" s="35">
        <v>352</v>
      </c>
      <c r="E13" s="81">
        <f t="shared" si="2"/>
        <v>285.27433341437717</v>
      </c>
      <c r="F13" s="81">
        <f ca="1" t="shared" si="3"/>
        <v>288.06995018854315</v>
      </c>
      <c r="G13" s="83">
        <f t="shared" si="4"/>
        <v>355.4495115376434</v>
      </c>
      <c r="H13" s="81">
        <f t="shared" si="5"/>
        <v>3.4495115376433887</v>
      </c>
      <c r="J13" s="6">
        <f>IF(TypeOfSeasonality="Quarterly",2,IF(TypeOfSeasonality="Monthly","Feb","Tue"))</f>
        <v>2</v>
      </c>
      <c r="K13" s="93">
        <v>0.9848</v>
      </c>
      <c r="M13" s="71" t="s">
        <v>106</v>
      </c>
      <c r="N13" s="72" t="s">
        <v>12</v>
      </c>
    </row>
    <row r="14" spans="2:11" ht="12.75">
      <c r="B14" s="6">
        <f t="shared" si="0"/>
        <v>3</v>
      </c>
      <c r="C14" s="6">
        <f t="shared" si="1"/>
        <v>1</v>
      </c>
      <c r="D14" s="35">
        <v>270</v>
      </c>
      <c r="E14" s="81">
        <f t="shared" si="2"/>
        <v>307.51708428246013</v>
      </c>
      <c r="F14" s="81">
        <f ca="1" t="shared" si="3"/>
        <v>289.48821747114306</v>
      </c>
      <c r="G14" s="83">
        <f t="shared" si="4"/>
        <v>254.17065493966362</v>
      </c>
      <c r="H14" s="81">
        <f t="shared" si="5"/>
        <v>15.82934506033638</v>
      </c>
      <c r="J14" s="6">
        <f>IF(TypeOfSeasonality="Quarterly",3,IF(TypeOfSeasonality="Monthly","Mar","Wed"))</f>
        <v>3</v>
      </c>
      <c r="K14" s="93">
        <v>0.9033</v>
      </c>
    </row>
    <row r="15" spans="2:11" ht="12.75">
      <c r="B15" s="6">
        <f t="shared" si="0"/>
        <v>3</v>
      </c>
      <c r="C15" s="6">
        <f t="shared" si="1"/>
        <v>2</v>
      </c>
      <c r="D15" s="35">
        <v>286</v>
      </c>
      <c r="E15" s="81">
        <f t="shared" si="2"/>
        <v>290.4142973192526</v>
      </c>
      <c r="F15" s="81">
        <f ca="1" t="shared" si="3"/>
        <v>294.3287641681818</v>
      </c>
      <c r="G15" s="83">
        <f t="shared" si="4"/>
        <v>289.85496695282546</v>
      </c>
      <c r="H15" s="81">
        <f t="shared" si="5"/>
        <v>3.854966952825464</v>
      </c>
      <c r="J15" s="6">
        <f>IF(TypeOfSeasonality="Quarterly",4,IF(TypeOfSeasonality="Monthly","Apr","Thur"))</f>
        <v>4</v>
      </c>
      <c r="K15" s="93">
        <v>1.2339</v>
      </c>
    </row>
    <row r="16" spans="2:11" ht="12.75">
      <c r="B16" s="6">
        <f t="shared" si="0"/>
        <v>3</v>
      </c>
      <c r="C16" s="6">
        <f t="shared" si="1"/>
        <v>3</v>
      </c>
      <c r="D16" s="35">
        <v>271</v>
      </c>
      <c r="E16" s="81">
        <f t="shared" si="2"/>
        <v>300.01107051920735</v>
      </c>
      <c r="F16" s="81">
        <f ca="1" t="shared" si="3"/>
        <v>293.3133295621704</v>
      </c>
      <c r="G16" s="83">
        <f t="shared" si="4"/>
        <v>264.9499305935085</v>
      </c>
      <c r="H16" s="81">
        <f t="shared" si="5"/>
        <v>6.050069406491502</v>
      </c>
      <c r="J16" s="6">
        <f>IF(TypeOfSeasonality="Quarterly","",IF(TypeOfSeasonality="Monthly","May","Fri"))</f>
      </c>
      <c r="K16" s="84">
        <v>1</v>
      </c>
    </row>
    <row r="17" spans="2:11" ht="12.75">
      <c r="B17" s="6">
        <f t="shared" si="0"/>
        <v>3</v>
      </c>
      <c r="C17" s="6">
        <f t="shared" si="1"/>
        <v>4</v>
      </c>
      <c r="D17" s="35">
        <v>378</v>
      </c>
      <c r="E17" s="81">
        <f t="shared" si="2"/>
        <v>306.3457330415755</v>
      </c>
      <c r="F17" s="81">
        <f ca="1" t="shared" si="3"/>
        <v>295.8041963838243</v>
      </c>
      <c r="G17" s="83">
        <f t="shared" si="4"/>
        <v>364.9927979180008</v>
      </c>
      <c r="H17" s="81">
        <f t="shared" si="5"/>
        <v>13.007202081999196</v>
      </c>
      <c r="J17" s="6">
        <f>IF(TypeOfSeasonality="Monthly","June","")</f>
      </c>
      <c r="K17" s="84">
        <v>1</v>
      </c>
    </row>
    <row r="18" spans="2:11" ht="12.75">
      <c r="B18" s="6">
        <f t="shared" si="0"/>
        <v>4</v>
      </c>
      <c r="C18" s="6">
        <f t="shared" si="1"/>
        <v>1</v>
      </c>
      <c r="D18" s="76"/>
      <c r="E18" s="81" t="e">
        <f t="shared" si="2"/>
        <v>#N/A</v>
      </c>
      <c r="F18" s="81">
        <f ca="1" t="shared" si="3"/>
        <v>301.0720462906239</v>
      </c>
      <c r="G18" s="83">
        <f t="shared" si="4"/>
        <v>264.3412566431678</v>
      </c>
      <c r="H18" s="81">
        <f t="shared" si="5"/>
      </c>
      <c r="J18" s="6">
        <f>IF(TypeOfSeasonality="Monthly","July","")</f>
      </c>
      <c r="K18" s="84">
        <v>1</v>
      </c>
    </row>
    <row r="19" spans="2:11" ht="12.75">
      <c r="B19" s="6">
        <f t="shared" si="0"/>
        <v>4</v>
      </c>
      <c r="C19" s="6">
        <f t="shared" si="1"/>
        <v>2</v>
      </c>
      <c r="D19" s="76"/>
      <c r="E19" s="81" t="e">
        <f t="shared" si="2"/>
        <v>#N/A</v>
      </c>
      <c r="F19" s="81" t="e">
        <f ca="1" t="shared" si="3"/>
        <v>#N/A</v>
      </c>
      <c r="G19" s="83">
        <f t="shared" si="4"/>
      </c>
      <c r="H19" s="81">
        <f t="shared" si="5"/>
      </c>
      <c r="J19" s="6">
        <f>IF(TypeOfSeasonality="Monthly","Aug","")</f>
      </c>
      <c r="K19" s="84">
        <v>1</v>
      </c>
    </row>
    <row r="20" spans="2:11" ht="12.75">
      <c r="B20" s="6">
        <f t="shared" si="0"/>
        <v>4</v>
      </c>
      <c r="C20" s="6">
        <f t="shared" si="1"/>
        <v>3</v>
      </c>
      <c r="D20" s="5"/>
      <c r="E20" s="81" t="e">
        <f t="shared" si="2"/>
        <v>#N/A</v>
      </c>
      <c r="F20" s="81" t="e">
        <f ca="1" t="shared" si="3"/>
        <v>#N/A</v>
      </c>
      <c r="G20" s="83">
        <f t="shared" si="4"/>
      </c>
      <c r="H20" s="81">
        <f t="shared" si="5"/>
      </c>
      <c r="J20" s="6">
        <f>IF(TypeOfSeasonality="Monthly","Sep","")</f>
      </c>
      <c r="K20" s="84">
        <v>1</v>
      </c>
    </row>
    <row r="21" spans="2:11" ht="12.75">
      <c r="B21" s="6">
        <f t="shared" si="0"/>
        <v>4</v>
      </c>
      <c r="C21" s="6">
        <f t="shared" si="1"/>
        <v>4</v>
      </c>
      <c r="D21" s="5"/>
      <c r="E21" s="81" t="e">
        <f t="shared" si="2"/>
        <v>#N/A</v>
      </c>
      <c r="F21" s="81" t="e">
        <f ca="1" t="shared" si="3"/>
        <v>#N/A</v>
      </c>
      <c r="G21" s="83">
        <f t="shared" si="4"/>
      </c>
      <c r="H21" s="81">
        <f t="shared" si="5"/>
      </c>
      <c r="J21" s="6">
        <f>IF(TypeOfSeasonality="Monthly","Oct","")</f>
      </c>
      <c r="K21" s="84">
        <v>1</v>
      </c>
    </row>
    <row r="22" spans="2:11" ht="12.75">
      <c r="B22" s="6">
        <f t="shared" si="0"/>
        <v>5</v>
      </c>
      <c r="C22" s="6">
        <f t="shared" si="1"/>
        <v>1</v>
      </c>
      <c r="D22" s="5"/>
      <c r="E22" s="81" t="e">
        <f t="shared" si="2"/>
        <v>#N/A</v>
      </c>
      <c r="F22" s="81" t="e">
        <f ca="1" t="shared" si="3"/>
        <v>#N/A</v>
      </c>
      <c r="G22" s="83">
        <f t="shared" si="4"/>
      </c>
      <c r="H22" s="81">
        <f t="shared" si="5"/>
      </c>
      <c r="J22" s="6">
        <f>IF(TypeOfSeasonality="Monthly","Nov","")</f>
      </c>
      <c r="K22" s="84">
        <v>1</v>
      </c>
    </row>
    <row r="23" spans="2:11" ht="12.75">
      <c r="B23" s="6">
        <f t="shared" si="0"/>
        <v>5</v>
      </c>
      <c r="C23" s="6">
        <f t="shared" si="1"/>
        <v>2</v>
      </c>
      <c r="D23" s="5"/>
      <c r="E23" s="81" t="e">
        <f t="shared" si="2"/>
        <v>#N/A</v>
      </c>
      <c r="F23" s="81" t="e">
        <f ca="1" t="shared" si="3"/>
        <v>#N/A</v>
      </c>
      <c r="G23" s="83">
        <f t="shared" si="4"/>
      </c>
      <c r="H23" s="81">
        <f t="shared" si="5"/>
      </c>
      <c r="J23" s="6">
        <f>IF(TypeOfSeasonality="Monthly","Dec","")</f>
      </c>
      <c r="K23" s="84">
        <v>1</v>
      </c>
    </row>
    <row r="24" spans="2:8" ht="12.75">
      <c r="B24" s="6">
        <f t="shared" si="0"/>
        <v>5</v>
      </c>
      <c r="C24" s="6">
        <f t="shared" si="1"/>
        <v>3</v>
      </c>
      <c r="D24" s="5"/>
      <c r="E24" s="81" t="e">
        <f t="shared" si="2"/>
        <v>#N/A</v>
      </c>
      <c r="F24" s="81" t="e">
        <f ca="1" t="shared" si="3"/>
        <v>#N/A</v>
      </c>
      <c r="G24" s="83">
        <f t="shared" si="4"/>
      </c>
      <c r="H24" s="81">
        <f t="shared" si="5"/>
      </c>
    </row>
    <row r="25" spans="2:10" ht="13.5" thickBot="1">
      <c r="B25" s="6">
        <f t="shared" si="0"/>
        <v>5</v>
      </c>
      <c r="C25" s="6">
        <f t="shared" si="1"/>
        <v>4</v>
      </c>
      <c r="D25" s="5"/>
      <c r="E25" s="81" t="e">
        <f t="shared" si="2"/>
        <v>#N/A</v>
      </c>
      <c r="F25" s="81" t="e">
        <f ca="1" t="shared" si="3"/>
        <v>#N/A</v>
      </c>
      <c r="G25" s="83">
        <f t="shared" si="4"/>
      </c>
      <c r="H25" s="81">
        <f t="shared" si="5"/>
      </c>
      <c r="J25" s="2" t="s">
        <v>39</v>
      </c>
    </row>
    <row r="26" spans="2:11" ht="13.5" thickBot="1">
      <c r="B26" s="6">
        <f t="shared" si="0"/>
        <v>6</v>
      </c>
      <c r="C26" s="6">
        <f t="shared" si="1"/>
        <v>1</v>
      </c>
      <c r="D26" s="5"/>
      <c r="E26" s="81" t="e">
        <f t="shared" si="2"/>
        <v>#N/A</v>
      </c>
      <c r="F26" s="81" t="e">
        <f ca="1" t="shared" si="3"/>
        <v>#N/A</v>
      </c>
      <c r="G26" s="83">
        <f t="shared" si="4"/>
      </c>
      <c r="H26" s="81">
        <f t="shared" si="5"/>
      </c>
      <c r="J26" s="85" t="s">
        <v>41</v>
      </c>
      <c r="K26" s="86">
        <f>AVERAGE(ForecastingError)</f>
        <v>7.877292703351667</v>
      </c>
    </row>
    <row r="27" spans="2:8" ht="12.75">
      <c r="B27" s="6">
        <f t="shared" si="0"/>
        <v>6</v>
      </c>
      <c r="C27" s="6">
        <f t="shared" si="1"/>
        <v>2</v>
      </c>
      <c r="D27" s="5"/>
      <c r="E27" s="81" t="e">
        <f t="shared" si="2"/>
        <v>#N/A</v>
      </c>
      <c r="F27" s="81" t="e">
        <f ca="1" t="shared" si="3"/>
        <v>#N/A</v>
      </c>
      <c r="G27" s="83">
        <f t="shared" si="4"/>
      </c>
      <c r="H27" s="81">
        <f t="shared" si="5"/>
      </c>
    </row>
    <row r="28" spans="2:10" ht="13.5" thickBot="1">
      <c r="B28" s="6">
        <f t="shared" si="0"/>
        <v>6</v>
      </c>
      <c r="C28" s="6">
        <f t="shared" si="1"/>
        <v>3</v>
      </c>
      <c r="D28" s="5"/>
      <c r="E28" s="81" t="e">
        <f t="shared" si="2"/>
        <v>#N/A</v>
      </c>
      <c r="F28" s="81" t="e">
        <f ca="1" t="shared" si="3"/>
        <v>#N/A</v>
      </c>
      <c r="G28" s="83">
        <f t="shared" si="4"/>
      </c>
      <c r="H28" s="81">
        <f t="shared" si="5"/>
      </c>
      <c r="J28" s="2" t="s">
        <v>46</v>
      </c>
    </row>
    <row r="29" spans="2:11" ht="13.5" thickBot="1">
      <c r="B29" s="6">
        <f t="shared" si="0"/>
        <v>6</v>
      </c>
      <c r="C29" s="6">
        <f t="shared" si="1"/>
        <v>4</v>
      </c>
      <c r="D29" s="5"/>
      <c r="E29" s="81" t="e">
        <f t="shared" si="2"/>
        <v>#N/A</v>
      </c>
      <c r="F29" s="81" t="e">
        <f ca="1" t="shared" si="3"/>
        <v>#N/A</v>
      </c>
      <c r="G29" s="83">
        <f t="shared" si="4"/>
      </c>
      <c r="H29" s="81">
        <f t="shared" si="5"/>
      </c>
      <c r="J29" s="87" t="s">
        <v>49</v>
      </c>
      <c r="K29" s="94">
        <f>SUMSQ(ForecastingError)/COUNT(ForecastingError)</f>
        <v>81.3003191191407</v>
      </c>
    </row>
    <row r="30" spans="2:8" ht="12.75">
      <c r="B30" s="6">
        <f t="shared" si="0"/>
        <v>7</v>
      </c>
      <c r="C30" s="6">
        <f t="shared" si="1"/>
        <v>1</v>
      </c>
      <c r="D30" s="5"/>
      <c r="E30" s="81" t="e">
        <f t="shared" si="2"/>
        <v>#N/A</v>
      </c>
      <c r="F30" s="81" t="e">
        <f ca="1" t="shared" si="3"/>
        <v>#N/A</v>
      </c>
      <c r="G30" s="83">
        <f t="shared" si="4"/>
      </c>
      <c r="H30" s="81">
        <f t="shared" si="5"/>
      </c>
    </row>
    <row r="31" spans="1:10" ht="12.75">
      <c r="A31" s="6"/>
      <c r="B31" s="6">
        <f t="shared" si="0"/>
        <v>7</v>
      </c>
      <c r="C31" s="6">
        <f t="shared" si="1"/>
        <v>2</v>
      </c>
      <c r="D31" s="5"/>
      <c r="E31" s="81" t="e">
        <f t="shared" si="2"/>
        <v>#N/A</v>
      </c>
      <c r="F31" s="81" t="e">
        <f ca="1" t="shared" si="3"/>
        <v>#N/A</v>
      </c>
      <c r="G31" s="83">
        <f t="shared" si="4"/>
      </c>
      <c r="H31" s="81">
        <f t="shared" si="5"/>
      </c>
      <c r="I31" s="6"/>
      <c r="J31" s="6"/>
    </row>
    <row r="32" spans="1:10" ht="12.75">
      <c r="A32" s="6"/>
      <c r="B32" s="6">
        <f t="shared" si="0"/>
        <v>7</v>
      </c>
      <c r="C32" s="6">
        <f t="shared" si="1"/>
        <v>3</v>
      </c>
      <c r="D32" s="5"/>
      <c r="E32" s="81" t="e">
        <f t="shared" si="2"/>
        <v>#N/A</v>
      </c>
      <c r="F32" s="81" t="e">
        <f ca="1" t="shared" si="3"/>
        <v>#N/A</v>
      </c>
      <c r="G32" s="83">
        <f t="shared" si="4"/>
      </c>
      <c r="H32" s="81">
        <f t="shared" si="5"/>
      </c>
      <c r="I32" s="6"/>
      <c r="J32" s="6"/>
    </row>
    <row r="33" spans="1:10" ht="12.75">
      <c r="A33" s="6"/>
      <c r="B33" s="6">
        <f t="shared" si="0"/>
        <v>7</v>
      </c>
      <c r="C33" s="6">
        <f t="shared" si="1"/>
        <v>4</v>
      </c>
      <c r="D33" s="5"/>
      <c r="E33" s="81" t="e">
        <f t="shared" si="2"/>
        <v>#N/A</v>
      </c>
      <c r="F33" s="81" t="e">
        <f ca="1" t="shared" si="3"/>
        <v>#N/A</v>
      </c>
      <c r="G33" s="83">
        <f t="shared" si="4"/>
      </c>
      <c r="H33" s="81">
        <f t="shared" si="5"/>
      </c>
      <c r="I33" s="6"/>
      <c r="J33" s="6"/>
    </row>
    <row r="34" spans="1:10" ht="12.75">
      <c r="A34" s="6"/>
      <c r="B34" s="6">
        <f t="shared" si="0"/>
        <v>8</v>
      </c>
      <c r="C34" s="6">
        <f t="shared" si="1"/>
        <v>1</v>
      </c>
      <c r="D34" s="5"/>
      <c r="E34" s="81" t="e">
        <f t="shared" si="2"/>
        <v>#N/A</v>
      </c>
      <c r="F34" s="81" t="e">
        <f ca="1" t="shared" si="3"/>
        <v>#N/A</v>
      </c>
      <c r="G34" s="83">
        <f t="shared" si="4"/>
      </c>
      <c r="H34" s="81">
        <f t="shared" si="5"/>
      </c>
      <c r="I34" s="6"/>
      <c r="J34" s="6"/>
    </row>
    <row r="35" spans="1:10" ht="12.75">
      <c r="A35" s="6"/>
      <c r="B35" s="6">
        <f t="shared" si="0"/>
        <v>8</v>
      </c>
      <c r="C35" s="6">
        <f t="shared" si="1"/>
        <v>2</v>
      </c>
      <c r="D35" s="5"/>
      <c r="E35" s="81" t="e">
        <f t="shared" si="2"/>
        <v>#N/A</v>
      </c>
      <c r="F35" s="81" t="e">
        <f ca="1" t="shared" si="3"/>
        <v>#N/A</v>
      </c>
      <c r="G35" s="83">
        <f t="shared" si="4"/>
      </c>
      <c r="H35" s="81">
        <f t="shared" si="5"/>
      </c>
      <c r="I35" s="6"/>
      <c r="J35" s="6"/>
    </row>
    <row r="36" spans="1:10" ht="12.75">
      <c r="A36" s="6"/>
      <c r="B36" s="6">
        <f t="shared" si="0"/>
        <v>8</v>
      </c>
      <c r="C36" s="6">
        <f t="shared" si="1"/>
        <v>3</v>
      </c>
      <c r="D36" s="5"/>
      <c r="E36" s="81" t="e">
        <f t="shared" si="2"/>
        <v>#N/A</v>
      </c>
      <c r="F36" s="81" t="e">
        <f ca="1" t="shared" si="3"/>
        <v>#N/A</v>
      </c>
      <c r="G36" s="83">
        <f t="shared" si="4"/>
      </c>
      <c r="H36" s="81">
        <f t="shared" si="5"/>
      </c>
      <c r="I36" s="6"/>
      <c r="J36" s="6"/>
    </row>
    <row r="37" spans="2:8" ht="12.75">
      <c r="B37" s="6">
        <f t="shared" si="0"/>
        <v>8</v>
      </c>
      <c r="C37" s="6">
        <f t="shared" si="1"/>
        <v>4</v>
      </c>
      <c r="D37" s="5"/>
      <c r="E37" s="81" t="e">
        <f t="shared" si="2"/>
        <v>#N/A</v>
      </c>
      <c r="F37" s="81" t="e">
        <f ca="1" t="shared" si="3"/>
        <v>#N/A</v>
      </c>
      <c r="G37" s="83">
        <f t="shared" si="4"/>
      </c>
      <c r="H37" s="81">
        <f t="shared" si="5"/>
      </c>
    </row>
    <row r="38" spans="2:8" ht="12.75">
      <c r="B38" s="6">
        <f aca="true" t="shared" si="6" ref="B38:B69">IF(TypeOfSeasonality="Quarterly",TRUNC((ROW(B38)-2)/4),IF(TypeOfSeasonality="Monthly",TRUNC((ROW(B38)+6)/12),TRUNC((ROW(B38)-1)/5)))</f>
        <v>9</v>
      </c>
      <c r="C38" s="6">
        <f aca="true" t="shared" si="7" ref="C38:C69">IF(TypeOfSeasonality="Quarterly",INDEX($J$12:$J$15,MOD(ROW(B38)+2,4)+1,1),IF(TypeOfSeasonality="Monthly",INDEX($J$12:$J$23,MOD(ROW(B38)-6,12)+1,1),INDEX($J$12:$J$16,MOD(ROW(B38)-1,5)+1,1)))</f>
        <v>1</v>
      </c>
      <c r="D38" s="5"/>
      <c r="E38" s="81" t="e">
        <f aca="true" t="shared" si="8" ref="E38:E69">IF(ISNUMBER(TrueValue),TrueValue/VLOOKUP(C38,$J$12:$K$23,2,FALSE),NA())</f>
        <v>#N/A</v>
      </c>
      <c r="F38" s="81" t="e">
        <f ca="1" t="shared" si="3"/>
        <v>#N/A</v>
      </c>
      <c r="G38" s="83">
        <f t="shared" si="4"/>
      </c>
      <c r="H38" s="81">
        <f t="shared" si="5"/>
      </c>
    </row>
    <row r="39" spans="2:8" ht="12.75">
      <c r="B39" s="6">
        <f t="shared" si="6"/>
        <v>9</v>
      </c>
      <c r="C39" s="6">
        <f t="shared" si="7"/>
        <v>2</v>
      </c>
      <c r="D39" s="5"/>
      <c r="E39" s="81" t="e">
        <f t="shared" si="8"/>
        <v>#N/A</v>
      </c>
      <c r="F39" s="81" t="e">
        <f aca="true" ca="1" t="shared" si="9" ref="F39:F75">IF(AND(ISNUMBER(D38),ROW(F39)-6&gt;=NumberOfPeriods),AVERAGE(OFFSET(F39,-NumberOfPeriods,-1,NumberOfPeriods,1)),NA())</f>
        <v>#N/A</v>
      </c>
      <c r="G39" s="83">
        <f aca="true" t="shared" si="10" ref="G39:G75">IF(ISNUMBER(SeasonallyAdjustedForecast),SeasonallyAdjustedForecast*VLOOKUP(C39,$J$12:$K$23,2,FALSE),"")</f>
      </c>
      <c r="H39" s="81">
        <f aca="true" t="shared" si="11" ref="H39:H75">IF(AND(ISNUMBER(TrueValue),ISNUMBER(ActualForecast)),ABS(TrueValue-ActualForecast),"")</f>
      </c>
    </row>
    <row r="40" spans="2:8" ht="12.75">
      <c r="B40" s="6">
        <f t="shared" si="6"/>
        <v>9</v>
      </c>
      <c r="C40" s="6">
        <f t="shared" si="7"/>
        <v>3</v>
      </c>
      <c r="D40" s="5"/>
      <c r="E40" s="81" t="e">
        <f t="shared" si="8"/>
        <v>#N/A</v>
      </c>
      <c r="F40" s="81" t="e">
        <f ca="1" t="shared" si="9"/>
        <v>#N/A</v>
      </c>
      <c r="G40" s="83">
        <f t="shared" si="10"/>
      </c>
      <c r="H40" s="81">
        <f t="shared" si="11"/>
      </c>
    </row>
    <row r="41" spans="2:8" ht="12.75">
      <c r="B41" s="6">
        <f t="shared" si="6"/>
        <v>9</v>
      </c>
      <c r="C41" s="6">
        <f t="shared" si="7"/>
        <v>4</v>
      </c>
      <c r="D41" s="5"/>
      <c r="E41" s="81" t="e">
        <f t="shared" si="8"/>
        <v>#N/A</v>
      </c>
      <c r="F41" s="81" t="e">
        <f ca="1" t="shared" si="9"/>
        <v>#N/A</v>
      </c>
      <c r="G41" s="83">
        <f t="shared" si="10"/>
      </c>
      <c r="H41" s="81">
        <f t="shared" si="11"/>
      </c>
    </row>
    <row r="42" spans="2:8" ht="12.75">
      <c r="B42" s="6">
        <f t="shared" si="6"/>
        <v>10</v>
      </c>
      <c r="C42" s="6">
        <f t="shared" si="7"/>
        <v>1</v>
      </c>
      <c r="D42" s="5"/>
      <c r="E42" s="81" t="e">
        <f t="shared" si="8"/>
        <v>#N/A</v>
      </c>
      <c r="F42" s="81" t="e">
        <f ca="1" t="shared" si="9"/>
        <v>#N/A</v>
      </c>
      <c r="G42" s="83">
        <f t="shared" si="10"/>
      </c>
      <c r="H42" s="81">
        <f t="shared" si="11"/>
      </c>
    </row>
    <row r="43" spans="2:8" ht="12.75">
      <c r="B43" s="6">
        <f t="shared" si="6"/>
        <v>10</v>
      </c>
      <c r="C43" s="6">
        <f t="shared" si="7"/>
        <v>2</v>
      </c>
      <c r="D43" s="5"/>
      <c r="E43" s="81" t="e">
        <f t="shared" si="8"/>
        <v>#N/A</v>
      </c>
      <c r="F43" s="81" t="e">
        <f ca="1" t="shared" si="9"/>
        <v>#N/A</v>
      </c>
      <c r="G43" s="83">
        <f t="shared" si="10"/>
      </c>
      <c r="H43" s="81">
        <f t="shared" si="11"/>
      </c>
    </row>
    <row r="44" spans="2:8" ht="12.75">
      <c r="B44" s="6">
        <f t="shared" si="6"/>
        <v>10</v>
      </c>
      <c r="C44" s="6">
        <f t="shared" si="7"/>
        <v>3</v>
      </c>
      <c r="D44" s="5"/>
      <c r="E44" s="81" t="e">
        <f t="shared" si="8"/>
        <v>#N/A</v>
      </c>
      <c r="F44" s="81" t="e">
        <f ca="1" t="shared" si="9"/>
        <v>#N/A</v>
      </c>
      <c r="G44" s="83">
        <f t="shared" si="10"/>
      </c>
      <c r="H44" s="81">
        <f t="shared" si="11"/>
      </c>
    </row>
    <row r="45" spans="2:8" ht="12.75">
      <c r="B45" s="6">
        <f t="shared" si="6"/>
        <v>10</v>
      </c>
      <c r="C45" s="6">
        <f t="shared" si="7"/>
        <v>4</v>
      </c>
      <c r="D45" s="5"/>
      <c r="E45" s="81" t="e">
        <f t="shared" si="8"/>
        <v>#N/A</v>
      </c>
      <c r="F45" s="81" t="e">
        <f ca="1" t="shared" si="9"/>
        <v>#N/A</v>
      </c>
      <c r="G45" s="83">
        <f t="shared" si="10"/>
      </c>
      <c r="H45" s="81">
        <f t="shared" si="11"/>
      </c>
    </row>
    <row r="46" spans="2:8" ht="12.75">
      <c r="B46" s="6">
        <f t="shared" si="6"/>
        <v>11</v>
      </c>
      <c r="C46" s="6">
        <f t="shared" si="7"/>
        <v>1</v>
      </c>
      <c r="D46" s="5"/>
      <c r="E46" s="81" t="e">
        <f t="shared" si="8"/>
        <v>#N/A</v>
      </c>
      <c r="F46" s="81" t="e">
        <f ca="1" t="shared" si="9"/>
        <v>#N/A</v>
      </c>
      <c r="G46" s="83">
        <f t="shared" si="10"/>
      </c>
      <c r="H46" s="81">
        <f t="shared" si="11"/>
      </c>
    </row>
    <row r="47" spans="2:8" ht="12.75">
      <c r="B47" s="6">
        <f t="shared" si="6"/>
        <v>11</v>
      </c>
      <c r="C47" s="6">
        <f t="shared" si="7"/>
        <v>2</v>
      </c>
      <c r="D47" s="5"/>
      <c r="E47" s="81" t="e">
        <f t="shared" si="8"/>
        <v>#N/A</v>
      </c>
      <c r="F47" s="81" t="e">
        <f ca="1" t="shared" si="9"/>
        <v>#N/A</v>
      </c>
      <c r="G47" s="83">
        <f t="shared" si="10"/>
      </c>
      <c r="H47" s="81">
        <f t="shared" si="11"/>
      </c>
    </row>
    <row r="48" spans="2:8" ht="12.75">
      <c r="B48" s="6">
        <f t="shared" si="6"/>
        <v>11</v>
      </c>
      <c r="C48" s="6">
        <f t="shared" si="7"/>
        <v>3</v>
      </c>
      <c r="D48" s="5"/>
      <c r="E48" s="81" t="e">
        <f t="shared" si="8"/>
        <v>#N/A</v>
      </c>
      <c r="F48" s="81" t="e">
        <f ca="1" t="shared" si="9"/>
        <v>#N/A</v>
      </c>
      <c r="G48" s="83">
        <f t="shared" si="10"/>
      </c>
      <c r="H48" s="81">
        <f t="shared" si="11"/>
      </c>
    </row>
    <row r="49" spans="2:8" ht="12.75">
      <c r="B49" s="6">
        <f t="shared" si="6"/>
        <v>11</v>
      </c>
      <c r="C49" s="6">
        <f t="shared" si="7"/>
        <v>4</v>
      </c>
      <c r="D49" s="5"/>
      <c r="E49" s="81" t="e">
        <f t="shared" si="8"/>
        <v>#N/A</v>
      </c>
      <c r="F49" s="81" t="e">
        <f ca="1" t="shared" si="9"/>
        <v>#N/A</v>
      </c>
      <c r="G49" s="83">
        <f t="shared" si="10"/>
      </c>
      <c r="H49" s="81">
        <f t="shared" si="11"/>
      </c>
    </row>
    <row r="50" spans="2:8" ht="12.75">
      <c r="B50" s="6">
        <f t="shared" si="6"/>
        <v>12</v>
      </c>
      <c r="C50" s="6">
        <f t="shared" si="7"/>
        <v>1</v>
      </c>
      <c r="D50" s="5"/>
      <c r="E50" s="81" t="e">
        <f t="shared" si="8"/>
        <v>#N/A</v>
      </c>
      <c r="F50" s="81" t="e">
        <f ca="1" t="shared" si="9"/>
        <v>#N/A</v>
      </c>
      <c r="G50" s="83">
        <f t="shared" si="10"/>
      </c>
      <c r="H50" s="81">
        <f t="shared" si="11"/>
      </c>
    </row>
    <row r="51" spans="2:8" ht="12.75">
      <c r="B51" s="6">
        <f t="shared" si="6"/>
        <v>12</v>
      </c>
      <c r="C51" s="6">
        <f t="shared" si="7"/>
        <v>2</v>
      </c>
      <c r="D51" s="5"/>
      <c r="E51" s="81" t="e">
        <f t="shared" si="8"/>
        <v>#N/A</v>
      </c>
      <c r="F51" s="81" t="e">
        <f ca="1" t="shared" si="9"/>
        <v>#N/A</v>
      </c>
      <c r="G51" s="83">
        <f t="shared" si="10"/>
      </c>
      <c r="H51" s="81">
        <f t="shared" si="11"/>
      </c>
    </row>
    <row r="52" spans="2:8" ht="12.75">
      <c r="B52" s="6">
        <f t="shared" si="6"/>
        <v>12</v>
      </c>
      <c r="C52" s="6">
        <f t="shared" si="7"/>
        <v>3</v>
      </c>
      <c r="D52" s="5"/>
      <c r="E52" s="81" t="e">
        <f t="shared" si="8"/>
        <v>#N/A</v>
      </c>
      <c r="F52" s="81" t="e">
        <f ca="1" t="shared" si="9"/>
        <v>#N/A</v>
      </c>
      <c r="G52" s="83">
        <f t="shared" si="10"/>
      </c>
      <c r="H52" s="81">
        <f t="shared" si="11"/>
      </c>
    </row>
    <row r="53" spans="2:8" ht="12.75">
      <c r="B53" s="6">
        <f t="shared" si="6"/>
        <v>12</v>
      </c>
      <c r="C53" s="6">
        <f t="shared" si="7"/>
        <v>4</v>
      </c>
      <c r="D53" s="5"/>
      <c r="E53" s="81" t="e">
        <f t="shared" si="8"/>
        <v>#N/A</v>
      </c>
      <c r="F53" s="81" t="e">
        <f ca="1" t="shared" si="9"/>
        <v>#N/A</v>
      </c>
      <c r="G53" s="83">
        <f t="shared" si="10"/>
      </c>
      <c r="H53" s="81">
        <f t="shared" si="11"/>
      </c>
    </row>
    <row r="54" spans="2:8" ht="12.75">
      <c r="B54" s="6">
        <f t="shared" si="6"/>
        <v>13</v>
      </c>
      <c r="C54" s="6">
        <f t="shared" si="7"/>
        <v>1</v>
      </c>
      <c r="D54" s="5"/>
      <c r="E54" s="81" t="e">
        <f t="shared" si="8"/>
        <v>#N/A</v>
      </c>
      <c r="F54" s="81" t="e">
        <f ca="1" t="shared" si="9"/>
        <v>#N/A</v>
      </c>
      <c r="G54" s="83">
        <f t="shared" si="10"/>
      </c>
      <c r="H54" s="81">
        <f t="shared" si="11"/>
      </c>
    </row>
    <row r="55" spans="2:8" ht="12.75">
      <c r="B55" s="6">
        <f t="shared" si="6"/>
        <v>13</v>
      </c>
      <c r="C55" s="6">
        <f t="shared" si="7"/>
        <v>2</v>
      </c>
      <c r="D55" s="5"/>
      <c r="E55" s="81" t="e">
        <f t="shared" si="8"/>
        <v>#N/A</v>
      </c>
      <c r="F55" s="81" t="e">
        <f ca="1" t="shared" si="9"/>
        <v>#N/A</v>
      </c>
      <c r="G55" s="83">
        <f t="shared" si="10"/>
      </c>
      <c r="H55" s="81">
        <f t="shared" si="11"/>
      </c>
    </row>
    <row r="56" spans="2:8" ht="12.75">
      <c r="B56" s="6">
        <f t="shared" si="6"/>
        <v>13</v>
      </c>
      <c r="C56" s="6">
        <f t="shared" si="7"/>
        <v>3</v>
      </c>
      <c r="D56" s="5"/>
      <c r="E56" s="81" t="e">
        <f t="shared" si="8"/>
        <v>#N/A</v>
      </c>
      <c r="F56" s="81" t="e">
        <f ca="1" t="shared" si="9"/>
        <v>#N/A</v>
      </c>
      <c r="G56" s="83">
        <f t="shared" si="10"/>
      </c>
      <c r="H56" s="81">
        <f t="shared" si="11"/>
      </c>
    </row>
    <row r="57" spans="2:8" ht="12.75">
      <c r="B57" s="6">
        <f t="shared" si="6"/>
        <v>13</v>
      </c>
      <c r="C57" s="6">
        <f t="shared" si="7"/>
        <v>4</v>
      </c>
      <c r="D57" s="5"/>
      <c r="E57" s="81" t="e">
        <f t="shared" si="8"/>
        <v>#N/A</v>
      </c>
      <c r="F57" s="81" t="e">
        <f ca="1" t="shared" si="9"/>
        <v>#N/A</v>
      </c>
      <c r="G57" s="83">
        <f t="shared" si="10"/>
      </c>
      <c r="H57" s="81">
        <f t="shared" si="11"/>
      </c>
    </row>
    <row r="58" spans="2:8" ht="12.75">
      <c r="B58" s="6">
        <f t="shared" si="6"/>
        <v>14</v>
      </c>
      <c r="C58" s="6">
        <f t="shared" si="7"/>
        <v>1</v>
      </c>
      <c r="D58" s="5"/>
      <c r="E58" s="81" t="e">
        <f t="shared" si="8"/>
        <v>#N/A</v>
      </c>
      <c r="F58" s="81" t="e">
        <f ca="1" t="shared" si="9"/>
        <v>#N/A</v>
      </c>
      <c r="G58" s="83">
        <f t="shared" si="10"/>
      </c>
      <c r="H58" s="81">
        <f t="shared" si="11"/>
      </c>
    </row>
    <row r="59" spans="2:8" ht="12.75">
      <c r="B59" s="6">
        <f t="shared" si="6"/>
        <v>14</v>
      </c>
      <c r="C59" s="6">
        <f t="shared" si="7"/>
        <v>2</v>
      </c>
      <c r="D59" s="5"/>
      <c r="E59" s="81" t="e">
        <f t="shared" si="8"/>
        <v>#N/A</v>
      </c>
      <c r="F59" s="81" t="e">
        <f ca="1" t="shared" si="9"/>
        <v>#N/A</v>
      </c>
      <c r="G59" s="83">
        <f t="shared" si="10"/>
      </c>
      <c r="H59" s="81">
        <f t="shared" si="11"/>
      </c>
    </row>
    <row r="60" spans="2:8" ht="12.75">
      <c r="B60" s="6">
        <f t="shared" si="6"/>
        <v>14</v>
      </c>
      <c r="C60" s="6">
        <f t="shared" si="7"/>
        <v>3</v>
      </c>
      <c r="D60" s="5"/>
      <c r="E60" s="81" t="e">
        <f t="shared" si="8"/>
        <v>#N/A</v>
      </c>
      <c r="F60" s="81" t="e">
        <f ca="1" t="shared" si="9"/>
        <v>#N/A</v>
      </c>
      <c r="G60" s="83">
        <f t="shared" si="10"/>
      </c>
      <c r="H60" s="81">
        <f t="shared" si="11"/>
      </c>
    </row>
    <row r="61" spans="2:8" ht="12.75">
      <c r="B61" s="6">
        <f t="shared" si="6"/>
        <v>14</v>
      </c>
      <c r="C61" s="6">
        <f t="shared" si="7"/>
        <v>4</v>
      </c>
      <c r="D61" s="5"/>
      <c r="E61" s="81" t="e">
        <f t="shared" si="8"/>
        <v>#N/A</v>
      </c>
      <c r="F61" s="81" t="e">
        <f ca="1" t="shared" si="9"/>
        <v>#N/A</v>
      </c>
      <c r="G61" s="83">
        <f t="shared" si="10"/>
      </c>
      <c r="H61" s="81">
        <f t="shared" si="11"/>
      </c>
    </row>
    <row r="62" spans="2:8" ht="12.75">
      <c r="B62" s="6">
        <f t="shared" si="6"/>
        <v>15</v>
      </c>
      <c r="C62" s="6">
        <f t="shared" si="7"/>
        <v>1</v>
      </c>
      <c r="D62" s="5"/>
      <c r="E62" s="81" t="e">
        <f t="shared" si="8"/>
        <v>#N/A</v>
      </c>
      <c r="F62" s="81" t="e">
        <f ca="1" t="shared" si="9"/>
        <v>#N/A</v>
      </c>
      <c r="G62" s="83">
        <f t="shared" si="10"/>
      </c>
      <c r="H62" s="81">
        <f t="shared" si="11"/>
      </c>
    </row>
    <row r="63" spans="2:8" ht="12.75">
      <c r="B63" s="6">
        <f t="shared" si="6"/>
        <v>15</v>
      </c>
      <c r="C63" s="6">
        <f t="shared" si="7"/>
        <v>2</v>
      </c>
      <c r="D63" s="5"/>
      <c r="E63" s="81" t="e">
        <f t="shared" si="8"/>
        <v>#N/A</v>
      </c>
      <c r="F63" s="81" t="e">
        <f ca="1" t="shared" si="9"/>
        <v>#N/A</v>
      </c>
      <c r="G63" s="83">
        <f t="shared" si="10"/>
      </c>
      <c r="H63" s="81">
        <f t="shared" si="11"/>
      </c>
    </row>
    <row r="64" spans="2:8" ht="12.75">
      <c r="B64" s="6">
        <f t="shared" si="6"/>
        <v>15</v>
      </c>
      <c r="C64" s="6">
        <f t="shared" si="7"/>
        <v>3</v>
      </c>
      <c r="D64" s="5"/>
      <c r="E64" s="81" t="e">
        <f t="shared" si="8"/>
        <v>#N/A</v>
      </c>
      <c r="F64" s="81" t="e">
        <f ca="1" t="shared" si="9"/>
        <v>#N/A</v>
      </c>
      <c r="G64" s="83">
        <f t="shared" si="10"/>
      </c>
      <c r="H64" s="81">
        <f t="shared" si="11"/>
      </c>
    </row>
    <row r="65" spans="2:8" ht="12.75">
      <c r="B65" s="6">
        <f t="shared" si="6"/>
        <v>15</v>
      </c>
      <c r="C65" s="6">
        <f t="shared" si="7"/>
        <v>4</v>
      </c>
      <c r="D65" s="5"/>
      <c r="E65" s="81" t="e">
        <f t="shared" si="8"/>
        <v>#N/A</v>
      </c>
      <c r="F65" s="81" t="e">
        <f ca="1" t="shared" si="9"/>
        <v>#N/A</v>
      </c>
      <c r="G65" s="83">
        <f t="shared" si="10"/>
      </c>
      <c r="H65" s="81">
        <f t="shared" si="11"/>
      </c>
    </row>
    <row r="66" spans="2:8" ht="12.75">
      <c r="B66" s="6">
        <f t="shared" si="6"/>
        <v>16</v>
      </c>
      <c r="C66" s="6">
        <f t="shared" si="7"/>
        <v>1</v>
      </c>
      <c r="D66" s="5"/>
      <c r="E66" s="81" t="e">
        <f t="shared" si="8"/>
        <v>#N/A</v>
      </c>
      <c r="F66" s="81" t="e">
        <f ca="1" t="shared" si="9"/>
        <v>#N/A</v>
      </c>
      <c r="G66" s="83">
        <f t="shared" si="10"/>
      </c>
      <c r="H66" s="81">
        <f t="shared" si="11"/>
      </c>
    </row>
    <row r="67" spans="2:8" ht="12.75">
      <c r="B67" s="6">
        <f t="shared" si="6"/>
        <v>16</v>
      </c>
      <c r="C67" s="6">
        <f t="shared" si="7"/>
        <v>2</v>
      </c>
      <c r="D67" s="5"/>
      <c r="E67" s="81" t="e">
        <f t="shared" si="8"/>
        <v>#N/A</v>
      </c>
      <c r="F67" s="81" t="e">
        <f ca="1" t="shared" si="9"/>
        <v>#N/A</v>
      </c>
      <c r="G67" s="83">
        <f t="shared" si="10"/>
      </c>
      <c r="H67" s="81">
        <f t="shared" si="11"/>
      </c>
    </row>
    <row r="68" spans="2:8" ht="12.75">
      <c r="B68" s="6">
        <f t="shared" si="6"/>
        <v>16</v>
      </c>
      <c r="C68" s="6">
        <f t="shared" si="7"/>
        <v>3</v>
      </c>
      <c r="D68" s="5"/>
      <c r="E68" s="81" t="e">
        <f t="shared" si="8"/>
        <v>#N/A</v>
      </c>
      <c r="F68" s="81" t="e">
        <f ca="1" t="shared" si="9"/>
        <v>#N/A</v>
      </c>
      <c r="G68" s="83">
        <f t="shared" si="10"/>
      </c>
      <c r="H68" s="81">
        <f t="shared" si="11"/>
      </c>
    </row>
    <row r="69" spans="2:8" ht="12.75">
      <c r="B69" s="6">
        <f t="shared" si="6"/>
        <v>16</v>
      </c>
      <c r="C69" s="6">
        <f t="shared" si="7"/>
        <v>4</v>
      </c>
      <c r="D69" s="5"/>
      <c r="E69" s="81" t="e">
        <f t="shared" si="8"/>
        <v>#N/A</v>
      </c>
      <c r="F69" s="81" t="e">
        <f ca="1" t="shared" si="9"/>
        <v>#N/A</v>
      </c>
      <c r="G69" s="83">
        <f t="shared" si="10"/>
      </c>
      <c r="H69" s="81">
        <f t="shared" si="11"/>
      </c>
    </row>
    <row r="70" spans="2:8" ht="12.75">
      <c r="B70" s="6">
        <f aca="true" t="shared" si="12" ref="B70:B75">IF(TypeOfSeasonality="Quarterly",TRUNC((ROW(B70)-2)/4),IF(TypeOfSeasonality="Monthly",TRUNC((ROW(B70)+6)/12),TRUNC((ROW(B70)-1)/5)))</f>
        <v>17</v>
      </c>
      <c r="C70" s="6">
        <f aca="true" t="shared" si="13" ref="C70:C75">IF(TypeOfSeasonality="Quarterly",INDEX($J$12:$J$15,MOD(ROW(B70)+2,4)+1,1),IF(TypeOfSeasonality="Monthly",INDEX($J$12:$J$23,MOD(ROW(B70)-6,12)+1,1),INDEX($J$12:$J$16,MOD(ROW(B70)-1,5)+1,1)))</f>
        <v>1</v>
      </c>
      <c r="D70" s="5"/>
      <c r="E70" s="81" t="e">
        <f aca="true" t="shared" si="14" ref="E70:E75">IF(ISNUMBER(TrueValue),TrueValue/VLOOKUP(C70,$J$12:$K$23,2,FALSE),NA())</f>
        <v>#N/A</v>
      </c>
      <c r="F70" s="81" t="e">
        <f ca="1" t="shared" si="9"/>
        <v>#N/A</v>
      </c>
      <c r="G70" s="83">
        <f t="shared" si="10"/>
      </c>
      <c r="H70" s="81">
        <f t="shared" si="11"/>
      </c>
    </row>
    <row r="71" spans="2:8" ht="12.75">
      <c r="B71" s="6">
        <f t="shared" si="12"/>
        <v>17</v>
      </c>
      <c r="C71" s="6">
        <f t="shared" si="13"/>
        <v>2</v>
      </c>
      <c r="D71" s="5"/>
      <c r="E71" s="81" t="e">
        <f t="shared" si="14"/>
        <v>#N/A</v>
      </c>
      <c r="F71" s="81" t="e">
        <f ca="1" t="shared" si="9"/>
        <v>#N/A</v>
      </c>
      <c r="G71" s="83">
        <f t="shared" si="10"/>
      </c>
      <c r="H71" s="81">
        <f t="shared" si="11"/>
      </c>
    </row>
    <row r="72" spans="2:8" ht="12.75">
      <c r="B72" s="6">
        <f t="shared" si="12"/>
        <v>17</v>
      </c>
      <c r="C72" s="6">
        <f t="shared" si="13"/>
        <v>3</v>
      </c>
      <c r="D72" s="5"/>
      <c r="E72" s="81" t="e">
        <f t="shared" si="14"/>
        <v>#N/A</v>
      </c>
      <c r="F72" s="81" t="e">
        <f ca="1" t="shared" si="9"/>
        <v>#N/A</v>
      </c>
      <c r="G72" s="83">
        <f t="shared" si="10"/>
      </c>
      <c r="H72" s="81">
        <f t="shared" si="11"/>
      </c>
    </row>
    <row r="73" spans="2:8" ht="12.75">
      <c r="B73" s="6">
        <f t="shared" si="12"/>
        <v>17</v>
      </c>
      <c r="C73" s="6">
        <f t="shared" si="13"/>
        <v>4</v>
      </c>
      <c r="D73" s="5"/>
      <c r="E73" s="81" t="e">
        <f t="shared" si="14"/>
        <v>#N/A</v>
      </c>
      <c r="F73" s="81" t="e">
        <f ca="1" t="shared" si="9"/>
        <v>#N/A</v>
      </c>
      <c r="G73" s="83">
        <f t="shared" si="10"/>
      </c>
      <c r="H73" s="81">
        <f t="shared" si="11"/>
      </c>
    </row>
    <row r="74" spans="2:8" ht="12.75">
      <c r="B74" s="6">
        <f t="shared" si="12"/>
        <v>18</v>
      </c>
      <c r="C74" s="6">
        <f t="shared" si="13"/>
        <v>1</v>
      </c>
      <c r="D74" s="5"/>
      <c r="E74" s="81" t="e">
        <f t="shared" si="14"/>
        <v>#N/A</v>
      </c>
      <c r="F74" s="81" t="e">
        <f ca="1" t="shared" si="9"/>
        <v>#N/A</v>
      </c>
      <c r="G74" s="83">
        <f t="shared" si="10"/>
      </c>
      <c r="H74" s="81">
        <f t="shared" si="11"/>
      </c>
    </row>
    <row r="75" spans="2:8" ht="13.5" thickBot="1">
      <c r="B75" s="6">
        <f t="shared" si="12"/>
        <v>18</v>
      </c>
      <c r="C75" s="6">
        <f t="shared" si="13"/>
        <v>2</v>
      </c>
      <c r="D75" s="5"/>
      <c r="E75" s="81" t="e">
        <f t="shared" si="14"/>
        <v>#N/A</v>
      </c>
      <c r="F75" s="81" t="e">
        <f ca="1" t="shared" si="9"/>
        <v>#N/A</v>
      </c>
      <c r="G75" s="89">
        <f t="shared" si="10"/>
      </c>
      <c r="H75" s="81">
        <f t="shared" si="11"/>
      </c>
    </row>
    <row r="76" spans="2:8" ht="12.75">
      <c r="B76" s="6"/>
      <c r="C76" s="6"/>
      <c r="D76" s="6"/>
      <c r="E76" s="6"/>
      <c r="F76" s="6"/>
      <c r="G76" s="6"/>
      <c r="H76" s="6"/>
    </row>
  </sheetData>
  <conditionalFormatting sqref="E6:E75">
    <cfRule type="expression" priority="1" dxfId="3" stopIfTrue="1">
      <formula>NOT(ISNUMBER(D6))</formula>
    </cfRule>
  </conditionalFormatting>
  <conditionalFormatting sqref="F7:F75">
    <cfRule type="expression" priority="2" dxfId="3" stopIfTrue="1">
      <formula>NOT(ISNUMBER(F7))</formula>
    </cfRule>
  </conditionalFormatting>
  <conditionalFormatting sqref="K16">
    <cfRule type="expression" priority="3" dxfId="4" stopIfTrue="1">
      <formula>(TypeOfSeasonality="Quarterly")</formula>
    </cfRule>
  </conditionalFormatting>
  <conditionalFormatting sqref="K17:K23">
    <cfRule type="expression" priority="4" dxfId="4" stopIfTrue="1">
      <formula>(TypeOfSeasonality&lt;&gt;"Monthly")</formula>
    </cfRule>
  </conditionalFormatting>
  <dataValidations count="2">
    <dataValidation type="list" allowBlank="1" showInputMessage="1" showErrorMessage="1" sqref="K9">
      <formula1>"Quarterly,Monthly,Daily"</formula1>
    </dataValidation>
    <dataValidation type="whole" operator="greaterThanOrEqual" allowBlank="1" showInputMessage="1" showErrorMessage="1" error="The number of previous periods to consider must be an integer greater than or equal to 1." sqref="K6">
      <formula1>1</formula1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2006-12-02T07:16:56Z</dcterms:modified>
  <cp:category/>
  <cp:version/>
  <cp:contentType/>
  <cp:contentStatus/>
</cp:coreProperties>
</file>